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2023-2024\"/>
    </mc:Choice>
  </mc:AlternateContent>
  <xr:revisionPtr revIDLastSave="0" documentId="13_ncr:1_{66CC5840-2B43-47B8-81A7-95AF541FCACD}" xr6:coauthVersionLast="36" xr6:coauthVersionMax="36" xr10:uidLastSave="{00000000-0000-0000-0000-000000000000}"/>
  <bookViews>
    <workbookView xWindow="0" yWindow="0" windowWidth="28800" windowHeight="11505" xr2:uid="{803A0A00-7CE3-4234-A8EB-B20FEB69F4FB}"/>
  </bookViews>
  <sheets>
    <sheet name="TEREDA_RESUME_P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INEA">#REF!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[17]mensuel_section_alinea!#REF!</definedName>
    <definedName name="AOUT">#REF!</definedName>
    <definedName name="ARCHIVES">'[18]NOUVEAUX-PROGRAMMES 2012-2013_'!$F$1004</definedName>
    <definedName name="areor">#REF!</definedName>
    <definedName name="as" hidden="1">{"Minpmon",#N/A,FALSE,"Monthinput"}</definedName>
    <definedName name="aug">[19]section_article!#REF!</definedName>
    <definedName name="AUTOMECA1">#N/A</definedName>
    <definedName name="Autres" hidden="1">{"Riqfin97",#N/A,FALSE,"Tran";"Riqfinpro",#N/A,FALSE,"Tran"}</definedName>
    <definedName name="AVRIL">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RH">#N/A</definedName>
    <definedName name="BXG">[21]Q6!$E$26:$AH$26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[24]FEV06!$B$12</definedName>
    <definedName name="CHAPITRE1" localSheetId="0">#REF!</definedName>
    <definedName name="CHAPITRE1">'[25]solde des crédits'!$B$12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[26]SUPUESTOS!A$15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'[27]PIB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CEMBRE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[20]Liste!#REF!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>[28]NPV_base!#REF!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[26]RESULTADOS!$A$86:$IV$86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>'[27]PIB EN CORR'!#REF!</definedName>
    <definedName name="E_MCI">#REF!</definedName>
    <definedName name="EDH">'[18]NOUVEAUX-PROGRAMMES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[29]FIN!#REF!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[20]Liste!#REF!</definedName>
    <definedName name="Exportacion_Por_Importancia">[30]Macro1!$A$1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'[31]Base de Datos Proyecciones'!$A$2:$H$2</definedName>
    <definedName name="FMI">#REF!</definedName>
    <definedName name="FNE">'[18]NOUVEAUX-PROGRAMMES 2012-2013_'!$F$1003</definedName>
    <definedName name="_xlnm.Recorder">#REF!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[32]NA!#REF!</definedName>
    <definedName name="GDPOR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'[33]J(Priv.Cap)'!#REF!</definedName>
    <definedName name="ggggggg">#REF!</definedName>
    <definedName name="ght" hidden="1">{"Tab1",#N/A,FALSE,"P";"Tab2",#N/A,FALSE,"P"}</definedName>
    <definedName name="GOESC96">#REF!</definedName>
    <definedName name="Grace_IDA">[28]NPV_base!$B$22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[26]SUPUESTOS!A$21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'[2]EVALUACIÓN PRIVADA'!#REF!</definedName>
    <definedName name="interes3">'[2]EVALUACIÓN PRIVADA'!#REF!</definedName>
    <definedName name="Interest_IDA">[28]NPV_base!$B$24</definedName>
    <definedName name="Interest_NC">[28]NPV_base!#REF!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ANVIER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'[33]J(Priv.Cap)'!#REF!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ILLET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'[34]J(Priv.Cap)'!#REF!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[26]SUPUESTOS!$A$12:$IV$12</definedName>
    <definedName name="LIBOR6">[26]SUPUESTOS!A$11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RS">#REF!</definedName>
    <definedName name="Maturity_IDA">[28]NPV_base!$B$23</definedName>
    <definedName name="Maturity_NC">[28]NPV_base!#REF!</definedName>
    <definedName name="may">[10]Programa!#REF!</definedName>
    <definedName name="MCPI">#REF!</definedName>
    <definedName name="MENSUEL">#REF!</definedName>
    <definedName name="merde" hidden="1">{"Riqfin97",#N/A,FALSE,"Tran";"Riqfinpro",#N/A,FALSE,"Tran"}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>#REF!</definedName>
    <definedName name="O_MAS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'[35]NOUVEAUX-PROGRAMMES 2012-2013_'!$F$1010</definedName>
    <definedName name="PEACEAGR">#REF!</definedName>
    <definedName name="PERE96">#REF!</definedName>
    <definedName name="petrocaribe">#REF!</definedName>
    <definedName name="PEX">[26]SUPUESTOS!A$14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[36]ASSUMPTIONS!#REF!</definedName>
    <definedName name="PRIV00">[36]ASSUMPTIONS!#REF!</definedName>
    <definedName name="priv1">#REF!</definedName>
    <definedName name="PRIV11">[36]ASSUMPTIONS!#REF!</definedName>
    <definedName name="priv2">#REF!</definedName>
    <definedName name="PRIV22">[36]ASSUMPTIONS!#REF!</definedName>
    <definedName name="PRIV3">[36]ASSUMPTIONS!#REF!</definedName>
    <definedName name="PRIV33">[36]ASSUMPTIONS!#REF!</definedName>
    <definedName name="privada2">'[2]EVALUACIÓN PRIVADA'!#REF!</definedName>
    <definedName name="privada3">'[2]EVALUACIÓN PRIVADA'!#REF!</definedName>
    <definedName name="PROG">[37]Assumptions:Debtind!$B$2:$J$72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>[36]ASSUMPTIONS!#REF!</definedName>
    <definedName name="PUBL11">[36]ASSUMPTIONS!#REF!</definedName>
    <definedName name="PUBL2">[36]ASSUMPTIONS!#REF!</definedName>
    <definedName name="PUBL22">[36]ASSUMPTIONS!#REF!</definedName>
    <definedName name="PUBL33">[36]ASSUMPTIONS!#REF!</definedName>
    <definedName name="PUBL5">[36]ASSUMPTIONS!#REF!</definedName>
    <definedName name="PUBL55">[36]ASSUMPTIONS!#REF!</definedName>
    <definedName name="PUBL6">[36]ASSUMPTIONS!#REF!</definedName>
    <definedName name="PUBL66">[36]ASSUMPTIONS!#REF!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[20]Liste!#REF!</definedName>
    <definedName name="Realprint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>#REF!</definedName>
    <definedName name="RgFdPartEseries">#REF!</definedName>
    <definedName name="RgFdPartEsource">#REF!</definedName>
    <definedName name="RgFdPartUserFile">[38]EERProfile!$L$2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[38]EERProfile!$G$2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ITRE">#REF!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MESTRE2">#REF!</definedName>
    <definedName name="SEMETRE1">#REF!</definedName>
    <definedName name="sens41">'[2]ANÁLISIS DE SENSIBILIDAD'!#REF!</definedName>
    <definedName name="SEPTEMBRE">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>OFFSET([22]Code!#REF!,0,0,COUNTA([22]Code!#REF!)-1,1)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'[26]SFISCAL-MOD'!$A$146:$IV$146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[32]NA!#REF!</definedName>
    <definedName name="Summary_Accounts_SR_table">#REF!</definedName>
    <definedName name="SUMTAB">[40]CPI:NA!$A$272:$R$990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>#REF!</definedName>
    <definedName name="Table2">#REF!</definedName>
    <definedName name="Table5">[41]Stfrprtables!#REF!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>[20]Liste!#REF!</definedName>
    <definedName name="TINIT">#N/A</definedName>
    <definedName name="TINT">SUM(#REF!)</definedName>
    <definedName name="TINT2">#REF!</definedName>
    <definedName name="TITRE">#REF!</definedName>
    <definedName name="títulos">#REF!</definedName>
    <definedName name="tj" hidden="1">{"Riqfin97",#N/A,FALSE,"Tran";"Riqfinpro",#N/A,FALSE,"Tran"}</definedName>
    <definedName name="TMG_D">[21]Q5!$E$23:$AH$23</definedName>
    <definedName name="TMGO">#N/A</definedName>
    <definedName name="TOTAL">#REF!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[20]Liste!#REF!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'[27]PIB EN CORR'!#REF!</definedName>
    <definedName name="xaa">'[27]PIB EN CORR'!$AV$5:$AV$77</definedName>
    <definedName name="xbb">'[27]PIB EN CORR'!#REF!</definedName>
    <definedName name="XBS">[26]SREAL!A$41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TEREDA_RESUME_P5!$A$1:$L$50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H48" i="1"/>
  <c r="G48" i="1"/>
  <c r="E48" i="1"/>
  <c r="D48" i="1"/>
  <c r="C48" i="1"/>
  <c r="B48" i="1"/>
  <c r="K43" i="1"/>
  <c r="I43" i="1"/>
  <c r="L43" i="1" s="1"/>
  <c r="F43" i="1"/>
  <c r="F42" i="1"/>
  <c r="I42" i="1" s="1"/>
  <c r="H41" i="1"/>
  <c r="G41" i="1"/>
  <c r="E41" i="1"/>
  <c r="D41" i="1"/>
  <c r="C41" i="1"/>
  <c r="F40" i="1"/>
  <c r="I40" i="1" s="1"/>
  <c r="I39" i="1"/>
  <c r="L39" i="1" s="1"/>
  <c r="F39" i="1"/>
  <c r="H38" i="1"/>
  <c r="G38" i="1"/>
  <c r="E38" i="1"/>
  <c r="D38" i="1"/>
  <c r="C38" i="1"/>
  <c r="K36" i="1"/>
  <c r="I36" i="1"/>
  <c r="J36" i="1" s="1"/>
  <c r="F36" i="1"/>
  <c r="I35" i="1"/>
  <c r="K35" i="1" s="1"/>
  <c r="F35" i="1"/>
  <c r="K34" i="1"/>
  <c r="I34" i="1"/>
  <c r="J34" i="1" s="1"/>
  <c r="F34" i="1"/>
  <c r="I33" i="1"/>
  <c r="K33" i="1" s="1"/>
  <c r="F33" i="1"/>
  <c r="F32" i="1"/>
  <c r="I32" i="1" s="1"/>
  <c r="H31" i="1"/>
  <c r="H30" i="1" s="1"/>
  <c r="G31" i="1"/>
  <c r="G30" i="1" s="1"/>
  <c r="E31" i="1"/>
  <c r="D31" i="1"/>
  <c r="C31" i="1"/>
  <c r="E30" i="1"/>
  <c r="D30" i="1"/>
  <c r="C30" i="1"/>
  <c r="C15" i="1" s="1"/>
  <c r="K29" i="1"/>
  <c r="I29" i="1"/>
  <c r="L29" i="1" s="1"/>
  <c r="F29" i="1"/>
  <c r="F28" i="1"/>
  <c r="I28" i="1" s="1"/>
  <c r="H27" i="1"/>
  <c r="G27" i="1"/>
  <c r="E27" i="1"/>
  <c r="D27" i="1"/>
  <c r="C27" i="1"/>
  <c r="K26" i="1"/>
  <c r="H26" i="1"/>
  <c r="H24" i="1" s="1"/>
  <c r="H21" i="1" s="1"/>
  <c r="G26" i="1"/>
  <c r="F26" i="1"/>
  <c r="I26" i="1" s="1"/>
  <c r="J26" i="1" s="1"/>
  <c r="E26" i="1"/>
  <c r="D26" i="1"/>
  <c r="D24" i="1" s="1"/>
  <c r="D21" i="1" s="1"/>
  <c r="D16" i="1" s="1"/>
  <c r="D15" i="1" s="1"/>
  <c r="C26" i="1"/>
  <c r="F25" i="1"/>
  <c r="I25" i="1" s="1"/>
  <c r="G24" i="1"/>
  <c r="G21" i="1" s="1"/>
  <c r="G16" i="1" s="1"/>
  <c r="G15" i="1" s="1"/>
  <c r="G50" i="1" s="1"/>
  <c r="E24" i="1"/>
  <c r="E21" i="1" s="1"/>
  <c r="C24" i="1"/>
  <c r="F24" i="1" s="1"/>
  <c r="F21" i="1" s="1"/>
  <c r="B24" i="1"/>
  <c r="F23" i="1"/>
  <c r="I23" i="1" s="1"/>
  <c r="I22" i="1"/>
  <c r="L22" i="1" s="1"/>
  <c r="F22" i="1"/>
  <c r="C21" i="1"/>
  <c r="F20" i="1"/>
  <c r="F48" i="1" s="1"/>
  <c r="F19" i="1"/>
  <c r="I19" i="1" s="1"/>
  <c r="H18" i="1"/>
  <c r="H16" i="1" s="1"/>
  <c r="H15" i="1" s="1"/>
  <c r="H50" i="1" s="1"/>
  <c r="G18" i="1"/>
  <c r="E18" i="1"/>
  <c r="D18" i="1"/>
  <c r="C18" i="1"/>
  <c r="F17" i="1"/>
  <c r="I17" i="1" s="1"/>
  <c r="C16" i="1"/>
  <c r="F14" i="1"/>
  <c r="I14" i="1" s="1"/>
  <c r="I13" i="1"/>
  <c r="K13" i="1" s="1"/>
  <c r="F13" i="1"/>
  <c r="F12" i="1"/>
  <c r="I12" i="1" s="1"/>
  <c r="I11" i="1"/>
  <c r="K11" i="1" s="1"/>
  <c r="F11" i="1"/>
  <c r="F10" i="1"/>
  <c r="I10" i="1" s="1"/>
  <c r="I9" i="1"/>
  <c r="K9" i="1" s="1"/>
  <c r="F9" i="1"/>
  <c r="F8" i="1"/>
  <c r="I8" i="1" s="1"/>
  <c r="F7" i="1"/>
  <c r="I7" i="1" s="1"/>
  <c r="K6" i="1"/>
  <c r="J6" i="1"/>
  <c r="I6" i="1"/>
  <c r="L6" i="1" s="1"/>
  <c r="F6" i="1"/>
  <c r="F5" i="1"/>
  <c r="I5" i="1" s="1"/>
  <c r="L4" i="1"/>
  <c r="I4" i="1"/>
  <c r="K4" i="1" s="1"/>
  <c r="F4" i="1"/>
  <c r="H3" i="1"/>
  <c r="G3" i="1"/>
  <c r="E3" i="1"/>
  <c r="D3" i="1"/>
  <c r="D2" i="1" s="1"/>
  <c r="D45" i="1" s="1"/>
  <c r="C3" i="1"/>
  <c r="B3" i="1"/>
  <c r="H2" i="1"/>
  <c r="G2" i="1"/>
  <c r="E2" i="1"/>
  <c r="C2" i="1"/>
  <c r="G45" i="1" l="1"/>
  <c r="L7" i="1"/>
  <c r="J7" i="1"/>
  <c r="K7" i="1"/>
  <c r="K24" i="1"/>
  <c r="K3" i="1"/>
  <c r="L14" i="1"/>
  <c r="K14" i="1"/>
  <c r="J14" i="1"/>
  <c r="L19" i="1"/>
  <c r="K19" i="1"/>
  <c r="J19" i="1"/>
  <c r="H45" i="1"/>
  <c r="K25" i="1"/>
  <c r="J25" i="1"/>
  <c r="J24" i="1" s="1"/>
  <c r="L25" i="1"/>
  <c r="I24" i="1"/>
  <c r="L24" i="1" s="1"/>
  <c r="K5" i="1"/>
  <c r="I3" i="1"/>
  <c r="J5" i="1"/>
  <c r="L5" i="1"/>
  <c r="K17" i="1"/>
  <c r="J17" i="1"/>
  <c r="L17" i="1"/>
  <c r="C50" i="1"/>
  <c r="C45" i="1"/>
  <c r="K32" i="1"/>
  <c r="J32" i="1"/>
  <c r="L32" i="1"/>
  <c r="I31" i="1"/>
  <c r="K42" i="1"/>
  <c r="J42" i="1"/>
  <c r="L42" i="1"/>
  <c r="I41" i="1"/>
  <c r="K28" i="1"/>
  <c r="J28" i="1"/>
  <c r="L28" i="1"/>
  <c r="I27" i="1"/>
  <c r="D50" i="1"/>
  <c r="J8" i="1"/>
  <c r="K8" i="1"/>
  <c r="J10" i="1"/>
  <c r="K10" i="1"/>
  <c r="J12" i="1"/>
  <c r="K12" i="1"/>
  <c r="E16" i="1"/>
  <c r="E15" i="1" s="1"/>
  <c r="E45" i="1" s="1"/>
  <c r="K23" i="1"/>
  <c r="J23" i="1"/>
  <c r="L23" i="1"/>
  <c r="K40" i="1"/>
  <c r="J40" i="1"/>
  <c r="F3" i="1"/>
  <c r="F2" i="1" s="1"/>
  <c r="J4" i="1"/>
  <c r="J3" i="1" s="1"/>
  <c r="J9" i="1"/>
  <c r="J11" i="1"/>
  <c r="J13" i="1"/>
  <c r="I20" i="1"/>
  <c r="J22" i="1"/>
  <c r="J21" i="1" s="1"/>
  <c r="J33" i="1"/>
  <c r="J35" i="1"/>
  <c r="K22" i="1"/>
  <c r="F38" i="1"/>
  <c r="I21" i="1"/>
  <c r="J29" i="1"/>
  <c r="F31" i="1"/>
  <c r="F30" i="1" s="1"/>
  <c r="J39" i="1"/>
  <c r="J43" i="1"/>
  <c r="F18" i="1"/>
  <c r="F16" i="1" s="1"/>
  <c r="F15" i="1" s="1"/>
  <c r="F50" i="1" s="1"/>
  <c r="K39" i="1"/>
  <c r="F27" i="1"/>
  <c r="I38" i="1"/>
  <c r="F41" i="1"/>
  <c r="I48" i="1" l="1"/>
  <c r="L20" i="1"/>
  <c r="K20" i="1"/>
  <c r="J20" i="1"/>
  <c r="J48" i="1" s="1"/>
  <c r="K38" i="1"/>
  <c r="J38" i="1"/>
  <c r="L38" i="1"/>
  <c r="K21" i="1"/>
  <c r="L21" i="1"/>
  <c r="L41" i="1"/>
  <c r="K41" i="1"/>
  <c r="J41" i="1"/>
  <c r="L3" i="1"/>
  <c r="I2" i="1"/>
  <c r="E50" i="1"/>
  <c r="I18" i="1"/>
  <c r="F45" i="1"/>
  <c r="L27" i="1"/>
  <c r="K27" i="1"/>
  <c r="J27" i="1"/>
  <c r="J31" i="1"/>
  <c r="I30" i="1"/>
  <c r="L31" i="1"/>
  <c r="K31" i="1"/>
  <c r="L30" i="1" l="1"/>
  <c r="J30" i="1"/>
  <c r="K30" i="1"/>
  <c r="L2" i="1"/>
  <c r="K2" i="1"/>
  <c r="J2" i="1"/>
  <c r="L18" i="1"/>
  <c r="K18" i="1"/>
  <c r="J18" i="1"/>
  <c r="I16" i="1"/>
  <c r="L48" i="1"/>
  <c r="K48" i="1"/>
  <c r="L16" i="1" l="1"/>
  <c r="I15" i="1"/>
  <c r="K16" i="1"/>
  <c r="J16" i="1"/>
  <c r="J15" i="1" l="1"/>
  <c r="I50" i="1"/>
  <c r="L15" i="1"/>
  <c r="K15" i="1"/>
  <c r="I45" i="1"/>
  <c r="L50" i="1" l="1"/>
  <c r="K50" i="1"/>
  <c r="J50" i="1"/>
  <c r="J45" i="1"/>
</calcChain>
</file>

<file path=xl/sharedStrings.xml><?xml version="1.0" encoding="utf-8"?>
<sst xmlns="http://schemas.openxmlformats.org/spreadsheetml/2006/main" count="57" uniqueCount="52">
  <si>
    <t xml:space="preserve">CREDITS 
2023-2024
</t>
  </si>
  <si>
    <t>Exécution
Oct. 2023</t>
  </si>
  <si>
    <t>Exécution
Nov. 2023</t>
  </si>
  <si>
    <t>Exécution
Déc. 2023</t>
  </si>
  <si>
    <t>Trimestre I</t>
  </si>
  <si>
    <t>Exécution
Janvier 2024</t>
  </si>
  <si>
    <t>Exécution
Février 2024</t>
  </si>
  <si>
    <t>Exécution
Au 29 fév. 2024</t>
  </si>
  <si>
    <t>Solde</t>
  </si>
  <si>
    <t>% d'exécution</t>
  </si>
  <si>
    <t>Variation en glissement annuel</t>
  </si>
  <si>
    <t>Exécution
Au 28 fév. 2023</t>
  </si>
  <si>
    <t>Total Ressources</t>
  </si>
  <si>
    <t>Recettes Courantes</t>
  </si>
  <si>
    <t xml:space="preserve">  Recettes internes</t>
  </si>
  <si>
    <t xml:space="preserve">  Recettes douanières (AGD)</t>
  </si>
  <si>
    <t>Recettes pétrolières</t>
  </si>
  <si>
    <t xml:space="preserve"> Autres ressources domestiques (Divers)</t>
  </si>
  <si>
    <t>Support budgétaire</t>
  </si>
  <si>
    <t>Annulation dette FMI</t>
  </si>
  <si>
    <t>Sur Emprunt (FMI)</t>
  </si>
  <si>
    <t>Autre Financement Interne des projets</t>
  </si>
  <si>
    <t>Don &amp; Emprunt</t>
  </si>
  <si>
    <t>Institutions financières (emprunt BRH)</t>
  </si>
  <si>
    <t>.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</si>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</sst>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)\ _$_ ;_ * \(#,##0.00\)\ _$_ ;_ * &quot;-&quot;??_)\ _$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31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3" fillId="0" borderId="1" xfId="2" applyFont="1" applyBorder="1"/>
    <xf numFmtId="17" fontId="4" fillId="0" borderId="2" xfId="2" applyNumberFormat="1" applyFont="1" applyBorder="1" applyAlignment="1">
      <alignment horizontal="center" vertical="center" wrapText="1"/>
    </xf>
    <xf numFmtId="17" fontId="4" fillId="0" borderId="3" xfId="2" applyNumberFormat="1" applyFont="1" applyBorder="1" applyAlignment="1">
      <alignment horizontal="center" vertical="center" wrapText="1"/>
    </xf>
    <xf numFmtId="0" fontId="3" fillId="0" borderId="0" xfId="3" applyFont="1"/>
    <xf numFmtId="0" fontId="5" fillId="2" borderId="4" xfId="2" applyFont="1" applyFill="1" applyBorder="1"/>
    <xf numFmtId="3" fontId="5" fillId="2" borderId="5" xfId="2" applyNumberFormat="1" applyFont="1" applyFill="1" applyBorder="1"/>
    <xf numFmtId="10" fontId="5" fillId="2" borderId="6" xfId="4" applyNumberFormat="1" applyFont="1" applyFill="1" applyBorder="1"/>
    <xf numFmtId="0" fontId="3" fillId="0" borderId="7" xfId="2" applyFont="1" applyFill="1" applyBorder="1" applyAlignment="1">
      <alignment horizontal="left" indent="1"/>
    </xf>
    <xf numFmtId="3" fontId="3" fillId="0" borderId="8" xfId="2" applyNumberFormat="1" applyFont="1" applyFill="1" applyBorder="1"/>
    <xf numFmtId="10" fontId="3" fillId="0" borderId="9" xfId="4" applyNumberFormat="1" applyFont="1" applyFill="1" applyBorder="1"/>
    <xf numFmtId="10" fontId="6" fillId="0" borderId="0" xfId="4" applyNumberFormat="1" applyFont="1"/>
    <xf numFmtId="3" fontId="3" fillId="3" borderId="8" xfId="2" applyNumberFormat="1" applyFont="1" applyFill="1" applyBorder="1"/>
    <xf numFmtId="0" fontId="7" fillId="0" borderId="7" xfId="2" applyFont="1" applyFill="1" applyBorder="1" applyAlignment="1">
      <alignment horizontal="left" indent="1"/>
    </xf>
    <xf numFmtId="3" fontId="3" fillId="0" borderId="10" xfId="2" applyNumberFormat="1" applyFont="1" applyFill="1" applyBorder="1"/>
    <xf numFmtId="10" fontId="3" fillId="0" borderId="11" xfId="4" applyNumberFormat="1" applyFont="1" applyFill="1" applyBorder="1"/>
    <xf numFmtId="3" fontId="3" fillId="3" borderId="10" xfId="2" applyNumberFormat="1" applyFont="1" applyFill="1" applyBorder="1"/>
    <xf numFmtId="10" fontId="3" fillId="0" borderId="12" xfId="4" applyNumberFormat="1" applyFont="1" applyFill="1" applyBorder="1"/>
    <xf numFmtId="3" fontId="3" fillId="0" borderId="0" xfId="3" applyNumberFormat="1" applyFont="1"/>
    <xf numFmtId="0" fontId="3" fillId="0" borderId="13" xfId="2" applyFont="1" applyFill="1" applyBorder="1" applyAlignment="1">
      <alignment horizontal="left" indent="1"/>
    </xf>
    <xf numFmtId="164" fontId="3" fillId="0" borderId="14" xfId="5" applyFont="1" applyFill="1" applyBorder="1"/>
    <xf numFmtId="164" fontId="3" fillId="0" borderId="10" xfId="5" applyFont="1" applyFill="1" applyBorder="1"/>
    <xf numFmtId="164" fontId="3" fillId="0" borderId="15" xfId="5" applyFont="1" applyFill="1" applyBorder="1" applyAlignment="1">
      <alignment horizontal="right"/>
    </xf>
    <xf numFmtId="164" fontId="3" fillId="3" borderId="14" xfId="5" applyFont="1" applyFill="1" applyBorder="1"/>
    <xf numFmtId="0" fontId="3" fillId="0" borderId="16" xfId="2" applyFont="1" applyFill="1" applyBorder="1" applyAlignment="1">
      <alignment horizontal="left" indent="1"/>
    </xf>
    <xf numFmtId="3" fontId="3" fillId="0" borderId="14" xfId="2" applyNumberFormat="1" applyFont="1" applyFill="1" applyBorder="1"/>
    <xf numFmtId="10" fontId="3" fillId="0" borderId="15" xfId="4" applyNumberFormat="1" applyFont="1" applyFill="1" applyBorder="1"/>
    <xf numFmtId="164" fontId="3" fillId="3" borderId="10" xfId="5" applyFont="1" applyFill="1" applyBorder="1"/>
    <xf numFmtId="3" fontId="3" fillId="3" borderId="14" xfId="2" applyNumberFormat="1" applyFont="1" applyFill="1" applyBorder="1"/>
    <xf numFmtId="0" fontId="4" fillId="4" borderId="17" xfId="2" applyFont="1" applyFill="1" applyBorder="1"/>
    <xf numFmtId="3" fontId="4" fillId="4" borderId="18" xfId="2" applyNumberFormat="1" applyFont="1" applyFill="1" applyBorder="1"/>
    <xf numFmtId="10" fontId="4" fillId="4" borderId="19" xfId="4" applyNumberFormat="1" applyFont="1" applyFill="1" applyBorder="1"/>
    <xf numFmtId="0" fontId="8" fillId="0" borderId="16" xfId="2" applyFont="1" applyBorder="1" applyAlignment="1">
      <alignment horizontal="left" indent="1"/>
    </xf>
    <xf numFmtId="3" fontId="8" fillId="0" borderId="20" xfId="2" applyNumberFormat="1" applyFont="1" applyBorder="1"/>
    <xf numFmtId="10" fontId="8" fillId="0" borderId="21" xfId="4" applyNumberFormat="1" applyFont="1" applyBorder="1"/>
    <xf numFmtId="0" fontId="7" fillId="0" borderId="13" xfId="2" applyFont="1" applyBorder="1" applyAlignment="1">
      <alignment horizontal="left" indent="2"/>
    </xf>
    <xf numFmtId="3" fontId="7" fillId="0" borderId="14" xfId="2" applyNumberFormat="1" applyFont="1" applyBorder="1"/>
    <xf numFmtId="10" fontId="7" fillId="0" borderId="15" xfId="4" applyNumberFormat="1" applyFont="1" applyBorder="1"/>
    <xf numFmtId="164" fontId="6" fillId="0" borderId="0" xfId="5" applyFont="1"/>
    <xf numFmtId="43" fontId="3" fillId="0" borderId="0" xfId="3" applyNumberFormat="1" applyFont="1"/>
    <xf numFmtId="0" fontId="3" fillId="0" borderId="13" xfId="2" applyFont="1" applyBorder="1" applyAlignment="1">
      <alignment horizontal="left" indent="2"/>
    </xf>
    <xf numFmtId="3" fontId="3" fillId="0" borderId="14" xfId="2" applyNumberFormat="1" applyFont="1" applyBorder="1"/>
    <xf numFmtId="43" fontId="3" fillId="0" borderId="14" xfId="1" applyFont="1" applyBorder="1"/>
    <xf numFmtId="10" fontId="3" fillId="0" borderId="15" xfId="4" applyNumberFormat="1" applyFont="1" applyBorder="1"/>
    <xf numFmtId="0" fontId="3" fillId="0" borderId="16" xfId="2" applyFont="1" applyBorder="1" applyAlignment="1">
      <alignment horizontal="left" indent="2"/>
    </xf>
    <xf numFmtId="3" fontId="3" fillId="0" borderId="20" xfId="2" applyNumberFormat="1" applyFont="1" applyBorder="1"/>
    <xf numFmtId="43" fontId="3" fillId="0" borderId="20" xfId="1" applyFont="1" applyBorder="1"/>
    <xf numFmtId="164" fontId="3" fillId="0" borderId="20" xfId="5" applyFont="1" applyBorder="1"/>
    <xf numFmtId="10" fontId="3" fillId="0" borderId="21" xfId="4" applyNumberFormat="1" applyFont="1" applyBorder="1"/>
    <xf numFmtId="0" fontId="4" fillId="4" borderId="22" xfId="2" applyFont="1" applyFill="1" applyBorder="1"/>
    <xf numFmtId="3" fontId="4" fillId="4" borderId="23" xfId="2" applyNumberFormat="1" applyFont="1" applyFill="1" applyBorder="1"/>
    <xf numFmtId="10" fontId="4" fillId="4" borderId="24" xfId="4" applyNumberFormat="1" applyFont="1" applyFill="1" applyBorder="1"/>
    <xf numFmtId="0" fontId="8" fillId="0" borderId="25" xfId="2" applyFont="1" applyFill="1" applyBorder="1" applyAlignment="1">
      <alignment horizontal="left" indent="1"/>
    </xf>
    <xf numFmtId="3" fontId="8" fillId="0" borderId="26" xfId="2" applyNumberFormat="1" applyFont="1" applyFill="1" applyBorder="1"/>
    <xf numFmtId="43" fontId="8" fillId="0" borderId="26" xfId="1" applyFont="1" applyFill="1" applyBorder="1"/>
    <xf numFmtId="10" fontId="8" fillId="0" borderId="27" xfId="4" applyNumberFormat="1" applyFont="1" applyFill="1" applyBorder="1"/>
    <xf numFmtId="0" fontId="3" fillId="0" borderId="7" xfId="2" applyFont="1" applyBorder="1" applyAlignment="1">
      <alignment horizontal="left" indent="2"/>
    </xf>
    <xf numFmtId="3" fontId="3" fillId="0" borderId="10" xfId="2" applyNumberFormat="1" applyFont="1" applyBorder="1"/>
    <xf numFmtId="43" fontId="3" fillId="0" borderId="10" xfId="1" applyFont="1" applyBorder="1"/>
    <xf numFmtId="164" fontId="3" fillId="0" borderId="14" xfId="5" applyFont="1" applyBorder="1"/>
    <xf numFmtId="10" fontId="3" fillId="0" borderId="12" xfId="4" applyNumberFormat="1" applyFont="1" applyBorder="1"/>
    <xf numFmtId="164" fontId="3" fillId="0" borderId="10" xfId="5" applyFont="1" applyBorder="1"/>
    <xf numFmtId="164" fontId="3" fillId="0" borderId="11" xfId="5" applyFont="1" applyBorder="1"/>
    <xf numFmtId="0" fontId="8" fillId="0" borderId="13" xfId="2" applyFont="1" applyFill="1" applyBorder="1" applyAlignment="1">
      <alignment horizontal="left" indent="1"/>
    </xf>
    <xf numFmtId="3" fontId="8" fillId="0" borderId="14" xfId="2" applyNumberFormat="1" applyFont="1" applyFill="1" applyBorder="1"/>
    <xf numFmtId="43" fontId="8" fillId="0" borderId="14" xfId="1" applyFont="1" applyFill="1" applyBorder="1"/>
    <xf numFmtId="10" fontId="8" fillId="0" borderId="15" xfId="4" applyNumberFormat="1" applyFont="1" applyFill="1" applyBorder="1"/>
    <xf numFmtId="10" fontId="6" fillId="0" borderId="0" xfId="4" applyNumberFormat="1" applyFont="1" applyFill="1"/>
    <xf numFmtId="0" fontId="3" fillId="0" borderId="0" xfId="3" applyFont="1" applyFill="1"/>
    <xf numFmtId="3" fontId="3" fillId="0" borderId="0" xfId="3" applyNumberFormat="1" applyFont="1" applyFill="1"/>
    <xf numFmtId="164" fontId="3" fillId="0" borderId="28" xfId="5" applyFont="1" applyBorder="1"/>
    <xf numFmtId="3" fontId="8" fillId="0" borderId="20" xfId="2" applyNumberFormat="1" applyFont="1" applyFill="1" applyBorder="1"/>
    <xf numFmtId="10" fontId="8" fillId="0" borderId="21" xfId="4" applyNumberFormat="1" applyFont="1" applyFill="1" applyBorder="1"/>
    <xf numFmtId="3" fontId="3" fillId="0" borderId="29" xfId="2" applyNumberFormat="1" applyFont="1" applyFill="1" applyBorder="1"/>
    <xf numFmtId="10" fontId="3" fillId="0" borderId="28" xfId="4" applyNumberFormat="1" applyFont="1" applyBorder="1"/>
    <xf numFmtId="0" fontId="4" fillId="0" borderId="30" xfId="6" applyFont="1" applyFill="1" applyBorder="1" applyAlignment="1">
      <alignment horizontal="left" indent="1"/>
    </xf>
    <xf numFmtId="0" fontId="8" fillId="0" borderId="0" xfId="6" applyFont="1" applyBorder="1"/>
    <xf numFmtId="3" fontId="8" fillId="0" borderId="0" xfId="6" applyNumberFormat="1" applyFont="1" applyBorder="1"/>
    <xf numFmtId="10" fontId="8" fillId="0" borderId="27" xfId="4" applyNumberFormat="1" applyFont="1" applyBorder="1"/>
    <xf numFmtId="0" fontId="4" fillId="0" borderId="30" xfId="2" applyFont="1" applyFill="1" applyBorder="1" applyAlignment="1">
      <alignment horizontal="left" indent="1"/>
    </xf>
    <xf numFmtId="0" fontId="8" fillId="0" borderId="0" xfId="2" applyFont="1" applyBorder="1"/>
    <xf numFmtId="3" fontId="8" fillId="0" borderId="0" xfId="2" applyNumberFormat="1" applyFont="1" applyBorder="1"/>
    <xf numFmtId="0" fontId="4" fillId="4" borderId="30" xfId="2" applyFont="1" applyFill="1" applyBorder="1"/>
    <xf numFmtId="3" fontId="4" fillId="4" borderId="0" xfId="2" applyNumberFormat="1" applyFont="1" applyFill="1" applyBorder="1"/>
    <xf numFmtId="10" fontId="4" fillId="4" borderId="27" xfId="4" applyNumberFormat="1" applyFont="1" applyFill="1" applyBorder="1"/>
    <xf numFmtId="0" fontId="4" fillId="5" borderId="30" xfId="2" applyFont="1" applyFill="1" applyBorder="1"/>
    <xf numFmtId="3" fontId="4" fillId="5" borderId="0" xfId="2" applyNumberFormat="1" applyFont="1" applyFill="1" applyBorder="1"/>
    <xf numFmtId="10" fontId="4" fillId="5" borderId="27" xfId="4" applyNumberFormat="1" applyFont="1" applyFill="1" applyBorder="1"/>
    <xf numFmtId="0" fontId="4" fillId="4" borderId="31" xfId="2" applyFont="1" applyFill="1" applyBorder="1" applyAlignment="1">
      <alignment wrapText="1"/>
    </xf>
    <xf numFmtId="3" fontId="4" fillId="4" borderId="32" xfId="2" applyNumberFormat="1" applyFont="1" applyFill="1" applyBorder="1"/>
    <xf numFmtId="10" fontId="4" fillId="4" borderId="33" xfId="4" applyNumberFormat="1" applyFont="1" applyFill="1" applyBorder="1"/>
    <xf numFmtId="0" fontId="7" fillId="0" borderId="0" xfId="3" applyFont="1"/>
    <xf numFmtId="10" fontId="3" fillId="0" borderId="0" xfId="4" applyNumberFormat="1" applyFont="1"/>
  </cellXfs>
  <cellStyles count="7">
    <cellStyle name="Milliers" xfId="1" builtinId="3"/>
    <cellStyle name="Milliers 3" xfId="5" xr:uid="{27E3B75C-5DD1-45DE-B10D-62BD01320765}"/>
    <cellStyle name="Normal" xfId="0" builtinId="0"/>
    <cellStyle name="Normal 2 2 2" xfId="2" xr:uid="{D053ECC4-3442-4747-B59C-CD9EDB539EF6}"/>
    <cellStyle name="Normal 4" xfId="3" xr:uid="{FC25E7F9-3A48-4A88-8EE5-1AE30C5141B7}"/>
    <cellStyle name="Normal 4 2" xfId="6" xr:uid="{EE364A4B-1856-43B3-A85E-A4ADCBE494D9}"/>
    <cellStyle name="Pourcentage 2" xfId="4" xr:uid="{B12A5E09-50EB-451F-A19B-F3F3E04F0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ody/Documents/DGB_Doc/suivi_de_l'execution_du_Budget/Exercice_2023-2024/execution_budgetaire/TEREDA_MENSUEL_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MENSUEL"/>
      <sheetName val="mensuel_section_article1"/>
      <sheetName val="Section_Article"/>
      <sheetName val="Solde Crédit Septembre 23"/>
      <sheetName val="Solde Crédit Oct.@Sept. 23"/>
      <sheetName val="Dépenses de Subventions 2223"/>
      <sheetName val="Dépenses Sociales 2223"/>
      <sheetName val="Dépenses Sociales 2324 "/>
    </sheetNames>
    <sheetDataSet>
      <sheetData sheetId="0">
        <row r="4">
          <cell r="C4">
            <v>6579640076.6799994</v>
          </cell>
        </row>
        <row r="26">
          <cell r="C26">
            <v>0</v>
          </cell>
          <cell r="D26">
            <v>0</v>
          </cell>
          <cell r="G26">
            <v>0</v>
          </cell>
          <cell r="H26">
            <v>0</v>
          </cell>
        </row>
      </sheetData>
      <sheetData sheetId="1"/>
      <sheetData sheetId="2"/>
      <sheetData sheetId="3" refreshError="1"/>
      <sheetData sheetId="4" refreshError="1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2DD2-A8BD-4373-8155-DAB2826C2A16}">
  <dimension ref="A1:R62"/>
  <sheetViews>
    <sheetView tabSelected="1" view="pageBreakPreview" zoomScaleNormal="100" zoomScaleSheetLayoutView="100" workbookViewId="0">
      <pane xSplit="1" ySplit="1" topLeftCell="B27" activePane="bottomRight" state="frozen"/>
      <selection pane="topRight" activeCell="B1" sqref="B1"/>
      <selection pane="bottomLeft" activeCell="A2" sqref="A2"/>
      <selection pane="bottomRight" activeCell="C51" sqref="C51:E51"/>
    </sheetView>
  </sheetViews>
  <sheetFormatPr baseColWidth="10" defaultColWidth="9.140625" defaultRowHeight="15.75" x14ac:dyDescent="0.25"/>
  <cols>
    <col min="1" max="1" width="37.7109375" style="4" customWidth="1"/>
    <col min="2" max="2" width="18.42578125" style="4" customWidth="1"/>
    <col min="3" max="3" width="18.140625" style="4" customWidth="1"/>
    <col min="4" max="4" width="18.5703125" style="4" customWidth="1"/>
    <col min="5" max="5" width="17.7109375" style="4" customWidth="1"/>
    <col min="6" max="6" width="16.28515625" style="4" customWidth="1"/>
    <col min="7" max="7" width="16" style="4" customWidth="1"/>
    <col min="8" max="8" width="17.85546875" style="4" customWidth="1"/>
    <col min="9" max="9" width="16.140625" style="4" customWidth="1"/>
    <col min="10" max="10" width="22.140625" style="4" bestFit="1" customWidth="1"/>
    <col min="11" max="11" width="15.5703125" style="11" bestFit="1" customWidth="1"/>
    <col min="12" max="12" width="14.28515625" style="11" bestFit="1" customWidth="1"/>
    <col min="13" max="13" width="11.42578125" style="4" customWidth="1"/>
    <col min="14" max="14" width="19.85546875" style="4" hidden="1" customWidth="1"/>
    <col min="15" max="15" width="11.42578125" style="4" customWidth="1"/>
    <col min="16" max="16" width="18" style="4" bestFit="1" customWidth="1"/>
    <col min="17" max="17" width="10.7109375" style="4" bestFit="1" customWidth="1"/>
    <col min="18" max="18" width="11.140625" style="4" bestFit="1" customWidth="1"/>
    <col min="19" max="256" width="9.140625" style="4"/>
    <col min="257" max="257" width="37.7109375" style="4" customWidth="1"/>
    <col min="258" max="258" width="18.42578125" style="4" customWidth="1"/>
    <col min="259" max="259" width="18.140625" style="4" customWidth="1"/>
    <col min="260" max="260" width="18.5703125" style="4" customWidth="1"/>
    <col min="261" max="263" width="17.7109375" style="4" customWidth="1"/>
    <col min="264" max="264" width="19.28515625" style="4" bestFit="1" customWidth="1"/>
    <col min="265" max="265" width="17.7109375" style="4" customWidth="1"/>
    <col min="266" max="266" width="22" style="4" bestFit="1" customWidth="1"/>
    <col min="267" max="267" width="15.42578125" style="4" bestFit="1" customWidth="1"/>
    <col min="268" max="268" width="14.140625" style="4" bestFit="1" customWidth="1"/>
    <col min="269" max="269" width="11.42578125" style="4" customWidth="1"/>
    <col min="270" max="270" width="19.85546875" style="4" bestFit="1" customWidth="1"/>
    <col min="271" max="271" width="11.42578125" style="4" customWidth="1"/>
    <col min="272" max="272" width="17.28515625" style="4" bestFit="1" customWidth="1"/>
    <col min="273" max="273" width="10.7109375" style="4" bestFit="1" customWidth="1"/>
    <col min="274" max="274" width="11.140625" style="4" bestFit="1" customWidth="1"/>
    <col min="275" max="512" width="9.140625" style="4"/>
    <col min="513" max="513" width="37.7109375" style="4" customWidth="1"/>
    <col min="514" max="514" width="18.42578125" style="4" customWidth="1"/>
    <col min="515" max="515" width="18.140625" style="4" customWidth="1"/>
    <col min="516" max="516" width="18.5703125" style="4" customWidth="1"/>
    <col min="517" max="519" width="17.7109375" style="4" customWidth="1"/>
    <col min="520" max="520" width="19.28515625" style="4" bestFit="1" customWidth="1"/>
    <col min="521" max="521" width="17.7109375" style="4" customWidth="1"/>
    <col min="522" max="522" width="22" style="4" bestFit="1" customWidth="1"/>
    <col min="523" max="523" width="15.42578125" style="4" bestFit="1" customWidth="1"/>
    <col min="524" max="524" width="14.140625" style="4" bestFit="1" customWidth="1"/>
    <col min="525" max="525" width="11.42578125" style="4" customWidth="1"/>
    <col min="526" max="526" width="19.85546875" style="4" bestFit="1" customWidth="1"/>
    <col min="527" max="527" width="11.42578125" style="4" customWidth="1"/>
    <col min="528" max="528" width="17.28515625" style="4" bestFit="1" customWidth="1"/>
    <col min="529" max="529" width="10.7109375" style="4" bestFit="1" customWidth="1"/>
    <col min="530" max="530" width="11.140625" style="4" bestFit="1" customWidth="1"/>
    <col min="531" max="768" width="9.140625" style="4"/>
    <col min="769" max="769" width="37.7109375" style="4" customWidth="1"/>
    <col min="770" max="770" width="18.42578125" style="4" customWidth="1"/>
    <col min="771" max="771" width="18.140625" style="4" customWidth="1"/>
    <col min="772" max="772" width="18.5703125" style="4" customWidth="1"/>
    <col min="773" max="775" width="17.7109375" style="4" customWidth="1"/>
    <col min="776" max="776" width="19.28515625" style="4" bestFit="1" customWidth="1"/>
    <col min="777" max="777" width="17.7109375" style="4" customWidth="1"/>
    <col min="778" max="778" width="22" style="4" bestFit="1" customWidth="1"/>
    <col min="779" max="779" width="15.42578125" style="4" bestFit="1" customWidth="1"/>
    <col min="780" max="780" width="14.140625" style="4" bestFit="1" customWidth="1"/>
    <col min="781" max="781" width="11.42578125" style="4" customWidth="1"/>
    <col min="782" max="782" width="19.85546875" style="4" bestFit="1" customWidth="1"/>
    <col min="783" max="783" width="11.42578125" style="4" customWidth="1"/>
    <col min="784" max="784" width="17.28515625" style="4" bestFit="1" customWidth="1"/>
    <col min="785" max="785" width="10.7109375" style="4" bestFit="1" customWidth="1"/>
    <col min="786" max="786" width="11.140625" style="4" bestFit="1" customWidth="1"/>
    <col min="787" max="1024" width="9.140625" style="4"/>
    <col min="1025" max="1025" width="37.7109375" style="4" customWidth="1"/>
    <col min="1026" max="1026" width="18.42578125" style="4" customWidth="1"/>
    <col min="1027" max="1027" width="18.140625" style="4" customWidth="1"/>
    <col min="1028" max="1028" width="18.5703125" style="4" customWidth="1"/>
    <col min="1029" max="1031" width="17.7109375" style="4" customWidth="1"/>
    <col min="1032" max="1032" width="19.28515625" style="4" bestFit="1" customWidth="1"/>
    <col min="1033" max="1033" width="17.7109375" style="4" customWidth="1"/>
    <col min="1034" max="1034" width="22" style="4" bestFit="1" customWidth="1"/>
    <col min="1035" max="1035" width="15.42578125" style="4" bestFit="1" customWidth="1"/>
    <col min="1036" max="1036" width="14.140625" style="4" bestFit="1" customWidth="1"/>
    <col min="1037" max="1037" width="11.42578125" style="4" customWidth="1"/>
    <col min="1038" max="1038" width="19.85546875" style="4" bestFit="1" customWidth="1"/>
    <col min="1039" max="1039" width="11.42578125" style="4" customWidth="1"/>
    <col min="1040" max="1040" width="17.28515625" style="4" bestFit="1" customWidth="1"/>
    <col min="1041" max="1041" width="10.7109375" style="4" bestFit="1" customWidth="1"/>
    <col min="1042" max="1042" width="11.140625" style="4" bestFit="1" customWidth="1"/>
    <col min="1043" max="1280" width="9.140625" style="4"/>
    <col min="1281" max="1281" width="37.7109375" style="4" customWidth="1"/>
    <col min="1282" max="1282" width="18.42578125" style="4" customWidth="1"/>
    <col min="1283" max="1283" width="18.140625" style="4" customWidth="1"/>
    <col min="1284" max="1284" width="18.5703125" style="4" customWidth="1"/>
    <col min="1285" max="1287" width="17.7109375" style="4" customWidth="1"/>
    <col min="1288" max="1288" width="19.28515625" style="4" bestFit="1" customWidth="1"/>
    <col min="1289" max="1289" width="17.7109375" style="4" customWidth="1"/>
    <col min="1290" max="1290" width="22" style="4" bestFit="1" customWidth="1"/>
    <col min="1291" max="1291" width="15.42578125" style="4" bestFit="1" customWidth="1"/>
    <col min="1292" max="1292" width="14.140625" style="4" bestFit="1" customWidth="1"/>
    <col min="1293" max="1293" width="11.42578125" style="4" customWidth="1"/>
    <col min="1294" max="1294" width="19.85546875" style="4" bestFit="1" customWidth="1"/>
    <col min="1295" max="1295" width="11.42578125" style="4" customWidth="1"/>
    <col min="1296" max="1296" width="17.28515625" style="4" bestFit="1" customWidth="1"/>
    <col min="1297" max="1297" width="10.7109375" style="4" bestFit="1" customWidth="1"/>
    <col min="1298" max="1298" width="11.140625" style="4" bestFit="1" customWidth="1"/>
    <col min="1299" max="1536" width="9.140625" style="4"/>
    <col min="1537" max="1537" width="37.7109375" style="4" customWidth="1"/>
    <col min="1538" max="1538" width="18.42578125" style="4" customWidth="1"/>
    <col min="1539" max="1539" width="18.140625" style="4" customWidth="1"/>
    <col min="1540" max="1540" width="18.5703125" style="4" customWidth="1"/>
    <col min="1541" max="1543" width="17.7109375" style="4" customWidth="1"/>
    <col min="1544" max="1544" width="19.28515625" style="4" bestFit="1" customWidth="1"/>
    <col min="1545" max="1545" width="17.7109375" style="4" customWidth="1"/>
    <col min="1546" max="1546" width="22" style="4" bestFit="1" customWidth="1"/>
    <col min="1547" max="1547" width="15.42578125" style="4" bestFit="1" customWidth="1"/>
    <col min="1548" max="1548" width="14.140625" style="4" bestFit="1" customWidth="1"/>
    <col min="1549" max="1549" width="11.42578125" style="4" customWidth="1"/>
    <col min="1550" max="1550" width="19.85546875" style="4" bestFit="1" customWidth="1"/>
    <col min="1551" max="1551" width="11.42578125" style="4" customWidth="1"/>
    <col min="1552" max="1552" width="17.28515625" style="4" bestFit="1" customWidth="1"/>
    <col min="1553" max="1553" width="10.7109375" style="4" bestFit="1" customWidth="1"/>
    <col min="1554" max="1554" width="11.140625" style="4" bestFit="1" customWidth="1"/>
    <col min="1555" max="1792" width="9.140625" style="4"/>
    <col min="1793" max="1793" width="37.7109375" style="4" customWidth="1"/>
    <col min="1794" max="1794" width="18.42578125" style="4" customWidth="1"/>
    <col min="1795" max="1795" width="18.140625" style="4" customWidth="1"/>
    <col min="1796" max="1796" width="18.5703125" style="4" customWidth="1"/>
    <col min="1797" max="1799" width="17.7109375" style="4" customWidth="1"/>
    <col min="1800" max="1800" width="19.28515625" style="4" bestFit="1" customWidth="1"/>
    <col min="1801" max="1801" width="17.7109375" style="4" customWidth="1"/>
    <col min="1802" max="1802" width="22" style="4" bestFit="1" customWidth="1"/>
    <col min="1803" max="1803" width="15.42578125" style="4" bestFit="1" customWidth="1"/>
    <col min="1804" max="1804" width="14.140625" style="4" bestFit="1" customWidth="1"/>
    <col min="1805" max="1805" width="11.42578125" style="4" customWidth="1"/>
    <col min="1806" max="1806" width="19.85546875" style="4" bestFit="1" customWidth="1"/>
    <col min="1807" max="1807" width="11.42578125" style="4" customWidth="1"/>
    <col min="1808" max="1808" width="17.28515625" style="4" bestFit="1" customWidth="1"/>
    <col min="1809" max="1809" width="10.7109375" style="4" bestFit="1" customWidth="1"/>
    <col min="1810" max="1810" width="11.140625" style="4" bestFit="1" customWidth="1"/>
    <col min="1811" max="2048" width="9.140625" style="4"/>
    <col min="2049" max="2049" width="37.7109375" style="4" customWidth="1"/>
    <col min="2050" max="2050" width="18.42578125" style="4" customWidth="1"/>
    <col min="2051" max="2051" width="18.140625" style="4" customWidth="1"/>
    <col min="2052" max="2052" width="18.5703125" style="4" customWidth="1"/>
    <col min="2053" max="2055" width="17.7109375" style="4" customWidth="1"/>
    <col min="2056" max="2056" width="19.28515625" style="4" bestFit="1" customWidth="1"/>
    <col min="2057" max="2057" width="17.7109375" style="4" customWidth="1"/>
    <col min="2058" max="2058" width="22" style="4" bestFit="1" customWidth="1"/>
    <col min="2059" max="2059" width="15.42578125" style="4" bestFit="1" customWidth="1"/>
    <col min="2060" max="2060" width="14.140625" style="4" bestFit="1" customWidth="1"/>
    <col min="2061" max="2061" width="11.42578125" style="4" customWidth="1"/>
    <col min="2062" max="2062" width="19.85546875" style="4" bestFit="1" customWidth="1"/>
    <col min="2063" max="2063" width="11.42578125" style="4" customWidth="1"/>
    <col min="2064" max="2064" width="17.28515625" style="4" bestFit="1" customWidth="1"/>
    <col min="2065" max="2065" width="10.7109375" style="4" bestFit="1" customWidth="1"/>
    <col min="2066" max="2066" width="11.140625" style="4" bestFit="1" customWidth="1"/>
    <col min="2067" max="2304" width="9.140625" style="4"/>
    <col min="2305" max="2305" width="37.7109375" style="4" customWidth="1"/>
    <col min="2306" max="2306" width="18.42578125" style="4" customWidth="1"/>
    <col min="2307" max="2307" width="18.140625" style="4" customWidth="1"/>
    <col min="2308" max="2308" width="18.5703125" style="4" customWidth="1"/>
    <col min="2309" max="2311" width="17.7109375" style="4" customWidth="1"/>
    <col min="2312" max="2312" width="19.28515625" style="4" bestFit="1" customWidth="1"/>
    <col min="2313" max="2313" width="17.7109375" style="4" customWidth="1"/>
    <col min="2314" max="2314" width="22" style="4" bestFit="1" customWidth="1"/>
    <col min="2315" max="2315" width="15.42578125" style="4" bestFit="1" customWidth="1"/>
    <col min="2316" max="2316" width="14.140625" style="4" bestFit="1" customWidth="1"/>
    <col min="2317" max="2317" width="11.42578125" style="4" customWidth="1"/>
    <col min="2318" max="2318" width="19.85546875" style="4" bestFit="1" customWidth="1"/>
    <col min="2319" max="2319" width="11.42578125" style="4" customWidth="1"/>
    <col min="2320" max="2320" width="17.28515625" style="4" bestFit="1" customWidth="1"/>
    <col min="2321" max="2321" width="10.7109375" style="4" bestFit="1" customWidth="1"/>
    <col min="2322" max="2322" width="11.140625" style="4" bestFit="1" customWidth="1"/>
    <col min="2323" max="2560" width="9.140625" style="4"/>
    <col min="2561" max="2561" width="37.7109375" style="4" customWidth="1"/>
    <col min="2562" max="2562" width="18.42578125" style="4" customWidth="1"/>
    <col min="2563" max="2563" width="18.140625" style="4" customWidth="1"/>
    <col min="2564" max="2564" width="18.5703125" style="4" customWidth="1"/>
    <col min="2565" max="2567" width="17.7109375" style="4" customWidth="1"/>
    <col min="2568" max="2568" width="19.28515625" style="4" bestFit="1" customWidth="1"/>
    <col min="2569" max="2569" width="17.7109375" style="4" customWidth="1"/>
    <col min="2570" max="2570" width="22" style="4" bestFit="1" customWidth="1"/>
    <col min="2571" max="2571" width="15.42578125" style="4" bestFit="1" customWidth="1"/>
    <col min="2572" max="2572" width="14.140625" style="4" bestFit="1" customWidth="1"/>
    <col min="2573" max="2573" width="11.42578125" style="4" customWidth="1"/>
    <col min="2574" max="2574" width="19.85546875" style="4" bestFit="1" customWidth="1"/>
    <col min="2575" max="2575" width="11.42578125" style="4" customWidth="1"/>
    <col min="2576" max="2576" width="17.28515625" style="4" bestFit="1" customWidth="1"/>
    <col min="2577" max="2577" width="10.7109375" style="4" bestFit="1" customWidth="1"/>
    <col min="2578" max="2578" width="11.140625" style="4" bestFit="1" customWidth="1"/>
    <col min="2579" max="2816" width="9.140625" style="4"/>
    <col min="2817" max="2817" width="37.7109375" style="4" customWidth="1"/>
    <col min="2818" max="2818" width="18.42578125" style="4" customWidth="1"/>
    <col min="2819" max="2819" width="18.140625" style="4" customWidth="1"/>
    <col min="2820" max="2820" width="18.5703125" style="4" customWidth="1"/>
    <col min="2821" max="2823" width="17.7109375" style="4" customWidth="1"/>
    <col min="2824" max="2824" width="19.28515625" style="4" bestFit="1" customWidth="1"/>
    <col min="2825" max="2825" width="17.7109375" style="4" customWidth="1"/>
    <col min="2826" max="2826" width="22" style="4" bestFit="1" customWidth="1"/>
    <col min="2827" max="2827" width="15.42578125" style="4" bestFit="1" customWidth="1"/>
    <col min="2828" max="2828" width="14.140625" style="4" bestFit="1" customWidth="1"/>
    <col min="2829" max="2829" width="11.42578125" style="4" customWidth="1"/>
    <col min="2830" max="2830" width="19.85546875" style="4" bestFit="1" customWidth="1"/>
    <col min="2831" max="2831" width="11.42578125" style="4" customWidth="1"/>
    <col min="2832" max="2832" width="17.28515625" style="4" bestFit="1" customWidth="1"/>
    <col min="2833" max="2833" width="10.7109375" style="4" bestFit="1" customWidth="1"/>
    <col min="2834" max="2834" width="11.140625" style="4" bestFit="1" customWidth="1"/>
    <col min="2835" max="3072" width="9.140625" style="4"/>
    <col min="3073" max="3073" width="37.7109375" style="4" customWidth="1"/>
    <col min="3074" max="3074" width="18.42578125" style="4" customWidth="1"/>
    <col min="3075" max="3075" width="18.140625" style="4" customWidth="1"/>
    <col min="3076" max="3076" width="18.5703125" style="4" customWidth="1"/>
    <col min="3077" max="3079" width="17.7109375" style="4" customWidth="1"/>
    <col min="3080" max="3080" width="19.28515625" style="4" bestFit="1" customWidth="1"/>
    <col min="3081" max="3081" width="17.7109375" style="4" customWidth="1"/>
    <col min="3082" max="3082" width="22" style="4" bestFit="1" customWidth="1"/>
    <col min="3083" max="3083" width="15.42578125" style="4" bestFit="1" customWidth="1"/>
    <col min="3084" max="3084" width="14.140625" style="4" bestFit="1" customWidth="1"/>
    <col min="3085" max="3085" width="11.42578125" style="4" customWidth="1"/>
    <col min="3086" max="3086" width="19.85546875" style="4" bestFit="1" customWidth="1"/>
    <col min="3087" max="3087" width="11.42578125" style="4" customWidth="1"/>
    <col min="3088" max="3088" width="17.28515625" style="4" bestFit="1" customWidth="1"/>
    <col min="3089" max="3089" width="10.7109375" style="4" bestFit="1" customWidth="1"/>
    <col min="3090" max="3090" width="11.140625" style="4" bestFit="1" customWidth="1"/>
    <col min="3091" max="3328" width="9.140625" style="4"/>
    <col min="3329" max="3329" width="37.7109375" style="4" customWidth="1"/>
    <col min="3330" max="3330" width="18.42578125" style="4" customWidth="1"/>
    <col min="3331" max="3331" width="18.140625" style="4" customWidth="1"/>
    <col min="3332" max="3332" width="18.5703125" style="4" customWidth="1"/>
    <col min="3333" max="3335" width="17.7109375" style="4" customWidth="1"/>
    <col min="3336" max="3336" width="19.28515625" style="4" bestFit="1" customWidth="1"/>
    <col min="3337" max="3337" width="17.7109375" style="4" customWidth="1"/>
    <col min="3338" max="3338" width="22" style="4" bestFit="1" customWidth="1"/>
    <col min="3339" max="3339" width="15.42578125" style="4" bestFit="1" customWidth="1"/>
    <col min="3340" max="3340" width="14.140625" style="4" bestFit="1" customWidth="1"/>
    <col min="3341" max="3341" width="11.42578125" style="4" customWidth="1"/>
    <col min="3342" max="3342" width="19.85546875" style="4" bestFit="1" customWidth="1"/>
    <col min="3343" max="3343" width="11.42578125" style="4" customWidth="1"/>
    <col min="3344" max="3344" width="17.28515625" style="4" bestFit="1" customWidth="1"/>
    <col min="3345" max="3345" width="10.7109375" style="4" bestFit="1" customWidth="1"/>
    <col min="3346" max="3346" width="11.140625" style="4" bestFit="1" customWidth="1"/>
    <col min="3347" max="3584" width="9.140625" style="4"/>
    <col min="3585" max="3585" width="37.7109375" style="4" customWidth="1"/>
    <col min="3586" max="3586" width="18.42578125" style="4" customWidth="1"/>
    <col min="3587" max="3587" width="18.140625" style="4" customWidth="1"/>
    <col min="3588" max="3588" width="18.5703125" style="4" customWidth="1"/>
    <col min="3589" max="3591" width="17.7109375" style="4" customWidth="1"/>
    <col min="3592" max="3592" width="19.28515625" style="4" bestFit="1" customWidth="1"/>
    <col min="3593" max="3593" width="17.7109375" style="4" customWidth="1"/>
    <col min="3594" max="3594" width="22" style="4" bestFit="1" customWidth="1"/>
    <col min="3595" max="3595" width="15.42578125" style="4" bestFit="1" customWidth="1"/>
    <col min="3596" max="3596" width="14.140625" style="4" bestFit="1" customWidth="1"/>
    <col min="3597" max="3597" width="11.42578125" style="4" customWidth="1"/>
    <col min="3598" max="3598" width="19.85546875" style="4" bestFit="1" customWidth="1"/>
    <col min="3599" max="3599" width="11.42578125" style="4" customWidth="1"/>
    <col min="3600" max="3600" width="17.28515625" style="4" bestFit="1" customWidth="1"/>
    <col min="3601" max="3601" width="10.7109375" style="4" bestFit="1" customWidth="1"/>
    <col min="3602" max="3602" width="11.140625" style="4" bestFit="1" customWidth="1"/>
    <col min="3603" max="3840" width="9.140625" style="4"/>
    <col min="3841" max="3841" width="37.7109375" style="4" customWidth="1"/>
    <col min="3842" max="3842" width="18.42578125" style="4" customWidth="1"/>
    <col min="3843" max="3843" width="18.140625" style="4" customWidth="1"/>
    <col min="3844" max="3844" width="18.5703125" style="4" customWidth="1"/>
    <col min="3845" max="3847" width="17.7109375" style="4" customWidth="1"/>
    <col min="3848" max="3848" width="19.28515625" style="4" bestFit="1" customWidth="1"/>
    <col min="3849" max="3849" width="17.7109375" style="4" customWidth="1"/>
    <col min="3850" max="3850" width="22" style="4" bestFit="1" customWidth="1"/>
    <col min="3851" max="3851" width="15.42578125" style="4" bestFit="1" customWidth="1"/>
    <col min="3852" max="3852" width="14.140625" style="4" bestFit="1" customWidth="1"/>
    <col min="3853" max="3853" width="11.42578125" style="4" customWidth="1"/>
    <col min="3854" max="3854" width="19.85546875" style="4" bestFit="1" customWidth="1"/>
    <col min="3855" max="3855" width="11.42578125" style="4" customWidth="1"/>
    <col min="3856" max="3856" width="17.28515625" style="4" bestFit="1" customWidth="1"/>
    <col min="3857" max="3857" width="10.7109375" style="4" bestFit="1" customWidth="1"/>
    <col min="3858" max="3858" width="11.140625" style="4" bestFit="1" customWidth="1"/>
    <col min="3859" max="4096" width="9.140625" style="4"/>
    <col min="4097" max="4097" width="37.7109375" style="4" customWidth="1"/>
    <col min="4098" max="4098" width="18.42578125" style="4" customWidth="1"/>
    <col min="4099" max="4099" width="18.140625" style="4" customWidth="1"/>
    <col min="4100" max="4100" width="18.5703125" style="4" customWidth="1"/>
    <col min="4101" max="4103" width="17.7109375" style="4" customWidth="1"/>
    <col min="4104" max="4104" width="19.28515625" style="4" bestFit="1" customWidth="1"/>
    <col min="4105" max="4105" width="17.7109375" style="4" customWidth="1"/>
    <col min="4106" max="4106" width="22" style="4" bestFit="1" customWidth="1"/>
    <col min="4107" max="4107" width="15.42578125" style="4" bestFit="1" customWidth="1"/>
    <col min="4108" max="4108" width="14.140625" style="4" bestFit="1" customWidth="1"/>
    <col min="4109" max="4109" width="11.42578125" style="4" customWidth="1"/>
    <col min="4110" max="4110" width="19.85546875" style="4" bestFit="1" customWidth="1"/>
    <col min="4111" max="4111" width="11.42578125" style="4" customWidth="1"/>
    <col min="4112" max="4112" width="17.28515625" style="4" bestFit="1" customWidth="1"/>
    <col min="4113" max="4113" width="10.7109375" style="4" bestFit="1" customWidth="1"/>
    <col min="4114" max="4114" width="11.140625" style="4" bestFit="1" customWidth="1"/>
    <col min="4115" max="4352" width="9.140625" style="4"/>
    <col min="4353" max="4353" width="37.7109375" style="4" customWidth="1"/>
    <col min="4354" max="4354" width="18.42578125" style="4" customWidth="1"/>
    <col min="4355" max="4355" width="18.140625" style="4" customWidth="1"/>
    <col min="4356" max="4356" width="18.5703125" style="4" customWidth="1"/>
    <col min="4357" max="4359" width="17.7109375" style="4" customWidth="1"/>
    <col min="4360" max="4360" width="19.28515625" style="4" bestFit="1" customWidth="1"/>
    <col min="4361" max="4361" width="17.7109375" style="4" customWidth="1"/>
    <col min="4362" max="4362" width="22" style="4" bestFit="1" customWidth="1"/>
    <col min="4363" max="4363" width="15.42578125" style="4" bestFit="1" customWidth="1"/>
    <col min="4364" max="4364" width="14.140625" style="4" bestFit="1" customWidth="1"/>
    <col min="4365" max="4365" width="11.42578125" style="4" customWidth="1"/>
    <col min="4366" max="4366" width="19.85546875" style="4" bestFit="1" customWidth="1"/>
    <col min="4367" max="4367" width="11.42578125" style="4" customWidth="1"/>
    <col min="4368" max="4368" width="17.28515625" style="4" bestFit="1" customWidth="1"/>
    <col min="4369" max="4369" width="10.7109375" style="4" bestFit="1" customWidth="1"/>
    <col min="4370" max="4370" width="11.140625" style="4" bestFit="1" customWidth="1"/>
    <col min="4371" max="4608" width="9.140625" style="4"/>
    <col min="4609" max="4609" width="37.7109375" style="4" customWidth="1"/>
    <col min="4610" max="4610" width="18.42578125" style="4" customWidth="1"/>
    <col min="4611" max="4611" width="18.140625" style="4" customWidth="1"/>
    <col min="4612" max="4612" width="18.5703125" style="4" customWidth="1"/>
    <col min="4613" max="4615" width="17.7109375" style="4" customWidth="1"/>
    <col min="4616" max="4616" width="19.28515625" style="4" bestFit="1" customWidth="1"/>
    <col min="4617" max="4617" width="17.7109375" style="4" customWidth="1"/>
    <col min="4618" max="4618" width="22" style="4" bestFit="1" customWidth="1"/>
    <col min="4619" max="4619" width="15.42578125" style="4" bestFit="1" customWidth="1"/>
    <col min="4620" max="4620" width="14.140625" style="4" bestFit="1" customWidth="1"/>
    <col min="4621" max="4621" width="11.42578125" style="4" customWidth="1"/>
    <col min="4622" max="4622" width="19.85546875" style="4" bestFit="1" customWidth="1"/>
    <col min="4623" max="4623" width="11.42578125" style="4" customWidth="1"/>
    <col min="4624" max="4624" width="17.28515625" style="4" bestFit="1" customWidth="1"/>
    <col min="4625" max="4625" width="10.7109375" style="4" bestFit="1" customWidth="1"/>
    <col min="4626" max="4626" width="11.140625" style="4" bestFit="1" customWidth="1"/>
    <col min="4627" max="4864" width="9.140625" style="4"/>
    <col min="4865" max="4865" width="37.7109375" style="4" customWidth="1"/>
    <col min="4866" max="4866" width="18.42578125" style="4" customWidth="1"/>
    <col min="4867" max="4867" width="18.140625" style="4" customWidth="1"/>
    <col min="4868" max="4868" width="18.5703125" style="4" customWidth="1"/>
    <col min="4869" max="4871" width="17.7109375" style="4" customWidth="1"/>
    <col min="4872" max="4872" width="19.28515625" style="4" bestFit="1" customWidth="1"/>
    <col min="4873" max="4873" width="17.7109375" style="4" customWidth="1"/>
    <col min="4874" max="4874" width="22" style="4" bestFit="1" customWidth="1"/>
    <col min="4875" max="4875" width="15.42578125" style="4" bestFit="1" customWidth="1"/>
    <col min="4876" max="4876" width="14.140625" style="4" bestFit="1" customWidth="1"/>
    <col min="4877" max="4877" width="11.42578125" style="4" customWidth="1"/>
    <col min="4878" max="4878" width="19.85546875" style="4" bestFit="1" customWidth="1"/>
    <col min="4879" max="4879" width="11.42578125" style="4" customWidth="1"/>
    <col min="4880" max="4880" width="17.28515625" style="4" bestFit="1" customWidth="1"/>
    <col min="4881" max="4881" width="10.7109375" style="4" bestFit="1" customWidth="1"/>
    <col min="4882" max="4882" width="11.140625" style="4" bestFit="1" customWidth="1"/>
    <col min="4883" max="5120" width="9.140625" style="4"/>
    <col min="5121" max="5121" width="37.7109375" style="4" customWidth="1"/>
    <col min="5122" max="5122" width="18.42578125" style="4" customWidth="1"/>
    <col min="5123" max="5123" width="18.140625" style="4" customWidth="1"/>
    <col min="5124" max="5124" width="18.5703125" style="4" customWidth="1"/>
    <col min="5125" max="5127" width="17.7109375" style="4" customWidth="1"/>
    <col min="5128" max="5128" width="19.28515625" style="4" bestFit="1" customWidth="1"/>
    <col min="5129" max="5129" width="17.7109375" style="4" customWidth="1"/>
    <col min="5130" max="5130" width="22" style="4" bestFit="1" customWidth="1"/>
    <col min="5131" max="5131" width="15.42578125" style="4" bestFit="1" customWidth="1"/>
    <col min="5132" max="5132" width="14.140625" style="4" bestFit="1" customWidth="1"/>
    <col min="5133" max="5133" width="11.42578125" style="4" customWidth="1"/>
    <col min="5134" max="5134" width="19.85546875" style="4" bestFit="1" customWidth="1"/>
    <col min="5135" max="5135" width="11.42578125" style="4" customWidth="1"/>
    <col min="5136" max="5136" width="17.28515625" style="4" bestFit="1" customWidth="1"/>
    <col min="5137" max="5137" width="10.7109375" style="4" bestFit="1" customWidth="1"/>
    <col min="5138" max="5138" width="11.140625" style="4" bestFit="1" customWidth="1"/>
    <col min="5139" max="5376" width="9.140625" style="4"/>
    <col min="5377" max="5377" width="37.7109375" style="4" customWidth="1"/>
    <col min="5378" max="5378" width="18.42578125" style="4" customWidth="1"/>
    <col min="5379" max="5379" width="18.140625" style="4" customWidth="1"/>
    <col min="5380" max="5380" width="18.5703125" style="4" customWidth="1"/>
    <col min="5381" max="5383" width="17.7109375" style="4" customWidth="1"/>
    <col min="5384" max="5384" width="19.28515625" style="4" bestFit="1" customWidth="1"/>
    <col min="5385" max="5385" width="17.7109375" style="4" customWidth="1"/>
    <col min="5386" max="5386" width="22" style="4" bestFit="1" customWidth="1"/>
    <col min="5387" max="5387" width="15.42578125" style="4" bestFit="1" customWidth="1"/>
    <col min="5388" max="5388" width="14.140625" style="4" bestFit="1" customWidth="1"/>
    <col min="5389" max="5389" width="11.42578125" style="4" customWidth="1"/>
    <col min="5390" max="5390" width="19.85546875" style="4" bestFit="1" customWidth="1"/>
    <col min="5391" max="5391" width="11.42578125" style="4" customWidth="1"/>
    <col min="5392" max="5392" width="17.28515625" style="4" bestFit="1" customWidth="1"/>
    <col min="5393" max="5393" width="10.7109375" style="4" bestFit="1" customWidth="1"/>
    <col min="5394" max="5394" width="11.140625" style="4" bestFit="1" customWidth="1"/>
    <col min="5395" max="5632" width="9.140625" style="4"/>
    <col min="5633" max="5633" width="37.7109375" style="4" customWidth="1"/>
    <col min="5634" max="5634" width="18.42578125" style="4" customWidth="1"/>
    <col min="5635" max="5635" width="18.140625" style="4" customWidth="1"/>
    <col min="5636" max="5636" width="18.5703125" style="4" customWidth="1"/>
    <col min="5637" max="5639" width="17.7109375" style="4" customWidth="1"/>
    <col min="5640" max="5640" width="19.28515625" style="4" bestFit="1" customWidth="1"/>
    <col min="5641" max="5641" width="17.7109375" style="4" customWidth="1"/>
    <col min="5642" max="5642" width="22" style="4" bestFit="1" customWidth="1"/>
    <col min="5643" max="5643" width="15.42578125" style="4" bestFit="1" customWidth="1"/>
    <col min="5644" max="5644" width="14.140625" style="4" bestFit="1" customWidth="1"/>
    <col min="5645" max="5645" width="11.42578125" style="4" customWidth="1"/>
    <col min="5646" max="5646" width="19.85546875" style="4" bestFit="1" customWidth="1"/>
    <col min="5647" max="5647" width="11.42578125" style="4" customWidth="1"/>
    <col min="5648" max="5648" width="17.28515625" style="4" bestFit="1" customWidth="1"/>
    <col min="5649" max="5649" width="10.7109375" style="4" bestFit="1" customWidth="1"/>
    <col min="5650" max="5650" width="11.140625" style="4" bestFit="1" customWidth="1"/>
    <col min="5651" max="5888" width="9.140625" style="4"/>
    <col min="5889" max="5889" width="37.7109375" style="4" customWidth="1"/>
    <col min="5890" max="5890" width="18.42578125" style="4" customWidth="1"/>
    <col min="5891" max="5891" width="18.140625" style="4" customWidth="1"/>
    <col min="5892" max="5892" width="18.5703125" style="4" customWidth="1"/>
    <col min="5893" max="5895" width="17.7109375" style="4" customWidth="1"/>
    <col min="5896" max="5896" width="19.28515625" style="4" bestFit="1" customWidth="1"/>
    <col min="5897" max="5897" width="17.7109375" style="4" customWidth="1"/>
    <col min="5898" max="5898" width="22" style="4" bestFit="1" customWidth="1"/>
    <col min="5899" max="5899" width="15.42578125" style="4" bestFit="1" customWidth="1"/>
    <col min="5900" max="5900" width="14.140625" style="4" bestFit="1" customWidth="1"/>
    <col min="5901" max="5901" width="11.42578125" style="4" customWidth="1"/>
    <col min="5902" max="5902" width="19.85546875" style="4" bestFit="1" customWidth="1"/>
    <col min="5903" max="5903" width="11.42578125" style="4" customWidth="1"/>
    <col min="5904" max="5904" width="17.28515625" style="4" bestFit="1" customWidth="1"/>
    <col min="5905" max="5905" width="10.7109375" style="4" bestFit="1" customWidth="1"/>
    <col min="5906" max="5906" width="11.140625" style="4" bestFit="1" customWidth="1"/>
    <col min="5907" max="6144" width="9.140625" style="4"/>
    <col min="6145" max="6145" width="37.7109375" style="4" customWidth="1"/>
    <col min="6146" max="6146" width="18.42578125" style="4" customWidth="1"/>
    <col min="6147" max="6147" width="18.140625" style="4" customWidth="1"/>
    <col min="6148" max="6148" width="18.5703125" style="4" customWidth="1"/>
    <col min="6149" max="6151" width="17.7109375" style="4" customWidth="1"/>
    <col min="6152" max="6152" width="19.28515625" style="4" bestFit="1" customWidth="1"/>
    <col min="6153" max="6153" width="17.7109375" style="4" customWidth="1"/>
    <col min="6154" max="6154" width="22" style="4" bestFit="1" customWidth="1"/>
    <col min="6155" max="6155" width="15.42578125" style="4" bestFit="1" customWidth="1"/>
    <col min="6156" max="6156" width="14.140625" style="4" bestFit="1" customWidth="1"/>
    <col min="6157" max="6157" width="11.42578125" style="4" customWidth="1"/>
    <col min="6158" max="6158" width="19.85546875" style="4" bestFit="1" customWidth="1"/>
    <col min="6159" max="6159" width="11.42578125" style="4" customWidth="1"/>
    <col min="6160" max="6160" width="17.28515625" style="4" bestFit="1" customWidth="1"/>
    <col min="6161" max="6161" width="10.7109375" style="4" bestFit="1" customWidth="1"/>
    <col min="6162" max="6162" width="11.140625" style="4" bestFit="1" customWidth="1"/>
    <col min="6163" max="6400" width="9.140625" style="4"/>
    <col min="6401" max="6401" width="37.7109375" style="4" customWidth="1"/>
    <col min="6402" max="6402" width="18.42578125" style="4" customWidth="1"/>
    <col min="6403" max="6403" width="18.140625" style="4" customWidth="1"/>
    <col min="6404" max="6404" width="18.5703125" style="4" customWidth="1"/>
    <col min="6405" max="6407" width="17.7109375" style="4" customWidth="1"/>
    <col min="6408" max="6408" width="19.28515625" style="4" bestFit="1" customWidth="1"/>
    <col min="6409" max="6409" width="17.7109375" style="4" customWidth="1"/>
    <col min="6410" max="6410" width="22" style="4" bestFit="1" customWidth="1"/>
    <col min="6411" max="6411" width="15.42578125" style="4" bestFit="1" customWidth="1"/>
    <col min="6412" max="6412" width="14.140625" style="4" bestFit="1" customWidth="1"/>
    <col min="6413" max="6413" width="11.42578125" style="4" customWidth="1"/>
    <col min="6414" max="6414" width="19.85546875" style="4" bestFit="1" customWidth="1"/>
    <col min="6415" max="6415" width="11.42578125" style="4" customWidth="1"/>
    <col min="6416" max="6416" width="17.28515625" style="4" bestFit="1" customWidth="1"/>
    <col min="6417" max="6417" width="10.7109375" style="4" bestFit="1" customWidth="1"/>
    <col min="6418" max="6418" width="11.140625" style="4" bestFit="1" customWidth="1"/>
    <col min="6419" max="6656" width="9.140625" style="4"/>
    <col min="6657" max="6657" width="37.7109375" style="4" customWidth="1"/>
    <col min="6658" max="6658" width="18.42578125" style="4" customWidth="1"/>
    <col min="6659" max="6659" width="18.140625" style="4" customWidth="1"/>
    <col min="6660" max="6660" width="18.5703125" style="4" customWidth="1"/>
    <col min="6661" max="6663" width="17.7109375" style="4" customWidth="1"/>
    <col min="6664" max="6664" width="19.28515625" style="4" bestFit="1" customWidth="1"/>
    <col min="6665" max="6665" width="17.7109375" style="4" customWidth="1"/>
    <col min="6666" max="6666" width="22" style="4" bestFit="1" customWidth="1"/>
    <col min="6667" max="6667" width="15.42578125" style="4" bestFit="1" customWidth="1"/>
    <col min="6668" max="6668" width="14.140625" style="4" bestFit="1" customWidth="1"/>
    <col min="6669" max="6669" width="11.42578125" style="4" customWidth="1"/>
    <col min="6670" max="6670" width="19.85546875" style="4" bestFit="1" customWidth="1"/>
    <col min="6671" max="6671" width="11.42578125" style="4" customWidth="1"/>
    <col min="6672" max="6672" width="17.28515625" style="4" bestFit="1" customWidth="1"/>
    <col min="6673" max="6673" width="10.7109375" style="4" bestFit="1" customWidth="1"/>
    <col min="6674" max="6674" width="11.140625" style="4" bestFit="1" customWidth="1"/>
    <col min="6675" max="6912" width="9.140625" style="4"/>
    <col min="6913" max="6913" width="37.7109375" style="4" customWidth="1"/>
    <col min="6914" max="6914" width="18.42578125" style="4" customWidth="1"/>
    <col min="6915" max="6915" width="18.140625" style="4" customWidth="1"/>
    <col min="6916" max="6916" width="18.5703125" style="4" customWidth="1"/>
    <col min="6917" max="6919" width="17.7109375" style="4" customWidth="1"/>
    <col min="6920" max="6920" width="19.28515625" style="4" bestFit="1" customWidth="1"/>
    <col min="6921" max="6921" width="17.7109375" style="4" customWidth="1"/>
    <col min="6922" max="6922" width="22" style="4" bestFit="1" customWidth="1"/>
    <col min="6923" max="6923" width="15.42578125" style="4" bestFit="1" customWidth="1"/>
    <col min="6924" max="6924" width="14.140625" style="4" bestFit="1" customWidth="1"/>
    <col min="6925" max="6925" width="11.42578125" style="4" customWidth="1"/>
    <col min="6926" max="6926" width="19.85546875" style="4" bestFit="1" customWidth="1"/>
    <col min="6927" max="6927" width="11.42578125" style="4" customWidth="1"/>
    <col min="6928" max="6928" width="17.28515625" style="4" bestFit="1" customWidth="1"/>
    <col min="6929" max="6929" width="10.7109375" style="4" bestFit="1" customWidth="1"/>
    <col min="6930" max="6930" width="11.140625" style="4" bestFit="1" customWidth="1"/>
    <col min="6931" max="7168" width="9.140625" style="4"/>
    <col min="7169" max="7169" width="37.7109375" style="4" customWidth="1"/>
    <col min="7170" max="7170" width="18.42578125" style="4" customWidth="1"/>
    <col min="7171" max="7171" width="18.140625" style="4" customWidth="1"/>
    <col min="7172" max="7172" width="18.5703125" style="4" customWidth="1"/>
    <col min="7173" max="7175" width="17.7109375" style="4" customWidth="1"/>
    <col min="7176" max="7176" width="19.28515625" style="4" bestFit="1" customWidth="1"/>
    <col min="7177" max="7177" width="17.7109375" style="4" customWidth="1"/>
    <col min="7178" max="7178" width="22" style="4" bestFit="1" customWidth="1"/>
    <col min="7179" max="7179" width="15.42578125" style="4" bestFit="1" customWidth="1"/>
    <col min="7180" max="7180" width="14.140625" style="4" bestFit="1" customWidth="1"/>
    <col min="7181" max="7181" width="11.42578125" style="4" customWidth="1"/>
    <col min="7182" max="7182" width="19.85546875" style="4" bestFit="1" customWidth="1"/>
    <col min="7183" max="7183" width="11.42578125" style="4" customWidth="1"/>
    <col min="7184" max="7184" width="17.28515625" style="4" bestFit="1" customWidth="1"/>
    <col min="7185" max="7185" width="10.7109375" style="4" bestFit="1" customWidth="1"/>
    <col min="7186" max="7186" width="11.140625" style="4" bestFit="1" customWidth="1"/>
    <col min="7187" max="7424" width="9.140625" style="4"/>
    <col min="7425" max="7425" width="37.7109375" style="4" customWidth="1"/>
    <col min="7426" max="7426" width="18.42578125" style="4" customWidth="1"/>
    <col min="7427" max="7427" width="18.140625" style="4" customWidth="1"/>
    <col min="7428" max="7428" width="18.5703125" style="4" customWidth="1"/>
    <col min="7429" max="7431" width="17.7109375" style="4" customWidth="1"/>
    <col min="7432" max="7432" width="19.28515625" style="4" bestFit="1" customWidth="1"/>
    <col min="7433" max="7433" width="17.7109375" style="4" customWidth="1"/>
    <col min="7434" max="7434" width="22" style="4" bestFit="1" customWidth="1"/>
    <col min="7435" max="7435" width="15.42578125" style="4" bestFit="1" customWidth="1"/>
    <col min="7436" max="7436" width="14.140625" style="4" bestFit="1" customWidth="1"/>
    <col min="7437" max="7437" width="11.42578125" style="4" customWidth="1"/>
    <col min="7438" max="7438" width="19.85546875" style="4" bestFit="1" customWidth="1"/>
    <col min="7439" max="7439" width="11.42578125" style="4" customWidth="1"/>
    <col min="7440" max="7440" width="17.28515625" style="4" bestFit="1" customWidth="1"/>
    <col min="7441" max="7441" width="10.7109375" style="4" bestFit="1" customWidth="1"/>
    <col min="7442" max="7442" width="11.140625" style="4" bestFit="1" customWidth="1"/>
    <col min="7443" max="7680" width="9.140625" style="4"/>
    <col min="7681" max="7681" width="37.7109375" style="4" customWidth="1"/>
    <col min="7682" max="7682" width="18.42578125" style="4" customWidth="1"/>
    <col min="7683" max="7683" width="18.140625" style="4" customWidth="1"/>
    <col min="7684" max="7684" width="18.5703125" style="4" customWidth="1"/>
    <col min="7685" max="7687" width="17.7109375" style="4" customWidth="1"/>
    <col min="7688" max="7688" width="19.28515625" style="4" bestFit="1" customWidth="1"/>
    <col min="7689" max="7689" width="17.7109375" style="4" customWidth="1"/>
    <col min="7690" max="7690" width="22" style="4" bestFit="1" customWidth="1"/>
    <col min="7691" max="7691" width="15.42578125" style="4" bestFit="1" customWidth="1"/>
    <col min="7692" max="7692" width="14.140625" style="4" bestFit="1" customWidth="1"/>
    <col min="7693" max="7693" width="11.42578125" style="4" customWidth="1"/>
    <col min="7694" max="7694" width="19.85546875" style="4" bestFit="1" customWidth="1"/>
    <col min="7695" max="7695" width="11.42578125" style="4" customWidth="1"/>
    <col min="7696" max="7696" width="17.28515625" style="4" bestFit="1" customWidth="1"/>
    <col min="7697" max="7697" width="10.7109375" style="4" bestFit="1" customWidth="1"/>
    <col min="7698" max="7698" width="11.140625" style="4" bestFit="1" customWidth="1"/>
    <col min="7699" max="7936" width="9.140625" style="4"/>
    <col min="7937" max="7937" width="37.7109375" style="4" customWidth="1"/>
    <col min="7938" max="7938" width="18.42578125" style="4" customWidth="1"/>
    <col min="7939" max="7939" width="18.140625" style="4" customWidth="1"/>
    <col min="7940" max="7940" width="18.5703125" style="4" customWidth="1"/>
    <col min="7941" max="7943" width="17.7109375" style="4" customWidth="1"/>
    <col min="7944" max="7944" width="19.28515625" style="4" bestFit="1" customWidth="1"/>
    <col min="7945" max="7945" width="17.7109375" style="4" customWidth="1"/>
    <col min="7946" max="7946" width="22" style="4" bestFit="1" customWidth="1"/>
    <col min="7947" max="7947" width="15.42578125" style="4" bestFit="1" customWidth="1"/>
    <col min="7948" max="7948" width="14.140625" style="4" bestFit="1" customWidth="1"/>
    <col min="7949" max="7949" width="11.42578125" style="4" customWidth="1"/>
    <col min="7950" max="7950" width="19.85546875" style="4" bestFit="1" customWidth="1"/>
    <col min="7951" max="7951" width="11.42578125" style="4" customWidth="1"/>
    <col min="7952" max="7952" width="17.28515625" style="4" bestFit="1" customWidth="1"/>
    <col min="7953" max="7953" width="10.7109375" style="4" bestFit="1" customWidth="1"/>
    <col min="7954" max="7954" width="11.140625" style="4" bestFit="1" customWidth="1"/>
    <col min="7955" max="8192" width="9.140625" style="4"/>
    <col min="8193" max="8193" width="37.7109375" style="4" customWidth="1"/>
    <col min="8194" max="8194" width="18.42578125" style="4" customWidth="1"/>
    <col min="8195" max="8195" width="18.140625" style="4" customWidth="1"/>
    <col min="8196" max="8196" width="18.5703125" style="4" customWidth="1"/>
    <col min="8197" max="8199" width="17.7109375" style="4" customWidth="1"/>
    <col min="8200" max="8200" width="19.28515625" style="4" bestFit="1" customWidth="1"/>
    <col min="8201" max="8201" width="17.7109375" style="4" customWidth="1"/>
    <col min="8202" max="8202" width="22" style="4" bestFit="1" customWidth="1"/>
    <col min="8203" max="8203" width="15.42578125" style="4" bestFit="1" customWidth="1"/>
    <col min="8204" max="8204" width="14.140625" style="4" bestFit="1" customWidth="1"/>
    <col min="8205" max="8205" width="11.42578125" style="4" customWidth="1"/>
    <col min="8206" max="8206" width="19.85546875" style="4" bestFit="1" customWidth="1"/>
    <col min="8207" max="8207" width="11.42578125" style="4" customWidth="1"/>
    <col min="8208" max="8208" width="17.28515625" style="4" bestFit="1" customWidth="1"/>
    <col min="8209" max="8209" width="10.7109375" style="4" bestFit="1" customWidth="1"/>
    <col min="8210" max="8210" width="11.140625" style="4" bestFit="1" customWidth="1"/>
    <col min="8211" max="8448" width="9.140625" style="4"/>
    <col min="8449" max="8449" width="37.7109375" style="4" customWidth="1"/>
    <col min="8450" max="8450" width="18.42578125" style="4" customWidth="1"/>
    <col min="8451" max="8451" width="18.140625" style="4" customWidth="1"/>
    <col min="8452" max="8452" width="18.5703125" style="4" customWidth="1"/>
    <col min="8453" max="8455" width="17.7109375" style="4" customWidth="1"/>
    <col min="8456" max="8456" width="19.28515625" style="4" bestFit="1" customWidth="1"/>
    <col min="8457" max="8457" width="17.7109375" style="4" customWidth="1"/>
    <col min="8458" max="8458" width="22" style="4" bestFit="1" customWidth="1"/>
    <col min="8459" max="8459" width="15.42578125" style="4" bestFit="1" customWidth="1"/>
    <col min="8460" max="8460" width="14.140625" style="4" bestFit="1" customWidth="1"/>
    <col min="8461" max="8461" width="11.42578125" style="4" customWidth="1"/>
    <col min="8462" max="8462" width="19.85546875" style="4" bestFit="1" customWidth="1"/>
    <col min="8463" max="8463" width="11.42578125" style="4" customWidth="1"/>
    <col min="8464" max="8464" width="17.28515625" style="4" bestFit="1" customWidth="1"/>
    <col min="8465" max="8465" width="10.7109375" style="4" bestFit="1" customWidth="1"/>
    <col min="8466" max="8466" width="11.140625" style="4" bestFit="1" customWidth="1"/>
    <col min="8467" max="8704" width="9.140625" style="4"/>
    <col min="8705" max="8705" width="37.7109375" style="4" customWidth="1"/>
    <col min="8706" max="8706" width="18.42578125" style="4" customWidth="1"/>
    <col min="8707" max="8707" width="18.140625" style="4" customWidth="1"/>
    <col min="8708" max="8708" width="18.5703125" style="4" customWidth="1"/>
    <col min="8709" max="8711" width="17.7109375" style="4" customWidth="1"/>
    <col min="8712" max="8712" width="19.28515625" style="4" bestFit="1" customWidth="1"/>
    <col min="8713" max="8713" width="17.7109375" style="4" customWidth="1"/>
    <col min="8714" max="8714" width="22" style="4" bestFit="1" customWidth="1"/>
    <col min="8715" max="8715" width="15.42578125" style="4" bestFit="1" customWidth="1"/>
    <col min="8716" max="8716" width="14.140625" style="4" bestFit="1" customWidth="1"/>
    <col min="8717" max="8717" width="11.42578125" style="4" customWidth="1"/>
    <col min="8718" max="8718" width="19.85546875" style="4" bestFit="1" customWidth="1"/>
    <col min="8719" max="8719" width="11.42578125" style="4" customWidth="1"/>
    <col min="8720" max="8720" width="17.28515625" style="4" bestFit="1" customWidth="1"/>
    <col min="8721" max="8721" width="10.7109375" style="4" bestFit="1" customWidth="1"/>
    <col min="8722" max="8722" width="11.140625" style="4" bestFit="1" customWidth="1"/>
    <col min="8723" max="8960" width="9.140625" style="4"/>
    <col min="8961" max="8961" width="37.7109375" style="4" customWidth="1"/>
    <col min="8962" max="8962" width="18.42578125" style="4" customWidth="1"/>
    <col min="8963" max="8963" width="18.140625" style="4" customWidth="1"/>
    <col min="8964" max="8964" width="18.5703125" style="4" customWidth="1"/>
    <col min="8965" max="8967" width="17.7109375" style="4" customWidth="1"/>
    <col min="8968" max="8968" width="19.28515625" style="4" bestFit="1" customWidth="1"/>
    <col min="8969" max="8969" width="17.7109375" style="4" customWidth="1"/>
    <col min="8970" max="8970" width="22" style="4" bestFit="1" customWidth="1"/>
    <col min="8971" max="8971" width="15.42578125" style="4" bestFit="1" customWidth="1"/>
    <col min="8972" max="8972" width="14.140625" style="4" bestFit="1" customWidth="1"/>
    <col min="8973" max="8973" width="11.42578125" style="4" customWidth="1"/>
    <col min="8974" max="8974" width="19.85546875" style="4" bestFit="1" customWidth="1"/>
    <col min="8975" max="8975" width="11.42578125" style="4" customWidth="1"/>
    <col min="8976" max="8976" width="17.28515625" style="4" bestFit="1" customWidth="1"/>
    <col min="8977" max="8977" width="10.7109375" style="4" bestFit="1" customWidth="1"/>
    <col min="8978" max="8978" width="11.140625" style="4" bestFit="1" customWidth="1"/>
    <col min="8979" max="9216" width="9.140625" style="4"/>
    <col min="9217" max="9217" width="37.7109375" style="4" customWidth="1"/>
    <col min="9218" max="9218" width="18.42578125" style="4" customWidth="1"/>
    <col min="9219" max="9219" width="18.140625" style="4" customWidth="1"/>
    <col min="9220" max="9220" width="18.5703125" style="4" customWidth="1"/>
    <col min="9221" max="9223" width="17.7109375" style="4" customWidth="1"/>
    <col min="9224" max="9224" width="19.28515625" style="4" bestFit="1" customWidth="1"/>
    <col min="9225" max="9225" width="17.7109375" style="4" customWidth="1"/>
    <col min="9226" max="9226" width="22" style="4" bestFit="1" customWidth="1"/>
    <col min="9227" max="9227" width="15.42578125" style="4" bestFit="1" customWidth="1"/>
    <col min="9228" max="9228" width="14.140625" style="4" bestFit="1" customWidth="1"/>
    <col min="9229" max="9229" width="11.42578125" style="4" customWidth="1"/>
    <col min="9230" max="9230" width="19.85546875" style="4" bestFit="1" customWidth="1"/>
    <col min="9231" max="9231" width="11.42578125" style="4" customWidth="1"/>
    <col min="9232" max="9232" width="17.28515625" style="4" bestFit="1" customWidth="1"/>
    <col min="9233" max="9233" width="10.7109375" style="4" bestFit="1" customWidth="1"/>
    <col min="9234" max="9234" width="11.140625" style="4" bestFit="1" customWidth="1"/>
    <col min="9235" max="9472" width="9.140625" style="4"/>
    <col min="9473" max="9473" width="37.7109375" style="4" customWidth="1"/>
    <col min="9474" max="9474" width="18.42578125" style="4" customWidth="1"/>
    <col min="9475" max="9475" width="18.140625" style="4" customWidth="1"/>
    <col min="9476" max="9476" width="18.5703125" style="4" customWidth="1"/>
    <col min="9477" max="9479" width="17.7109375" style="4" customWidth="1"/>
    <col min="9480" max="9480" width="19.28515625" style="4" bestFit="1" customWidth="1"/>
    <col min="9481" max="9481" width="17.7109375" style="4" customWidth="1"/>
    <col min="9482" max="9482" width="22" style="4" bestFit="1" customWidth="1"/>
    <col min="9483" max="9483" width="15.42578125" style="4" bestFit="1" customWidth="1"/>
    <col min="9484" max="9484" width="14.140625" style="4" bestFit="1" customWidth="1"/>
    <col min="9485" max="9485" width="11.42578125" style="4" customWidth="1"/>
    <col min="9486" max="9486" width="19.85546875" style="4" bestFit="1" customWidth="1"/>
    <col min="9487" max="9487" width="11.42578125" style="4" customWidth="1"/>
    <col min="9488" max="9488" width="17.28515625" style="4" bestFit="1" customWidth="1"/>
    <col min="9489" max="9489" width="10.7109375" style="4" bestFit="1" customWidth="1"/>
    <col min="9490" max="9490" width="11.140625" style="4" bestFit="1" customWidth="1"/>
    <col min="9491" max="9728" width="9.140625" style="4"/>
    <col min="9729" max="9729" width="37.7109375" style="4" customWidth="1"/>
    <col min="9730" max="9730" width="18.42578125" style="4" customWidth="1"/>
    <col min="9731" max="9731" width="18.140625" style="4" customWidth="1"/>
    <col min="9732" max="9732" width="18.5703125" style="4" customWidth="1"/>
    <col min="9733" max="9735" width="17.7109375" style="4" customWidth="1"/>
    <col min="9736" max="9736" width="19.28515625" style="4" bestFit="1" customWidth="1"/>
    <col min="9737" max="9737" width="17.7109375" style="4" customWidth="1"/>
    <col min="9738" max="9738" width="22" style="4" bestFit="1" customWidth="1"/>
    <col min="9739" max="9739" width="15.42578125" style="4" bestFit="1" customWidth="1"/>
    <col min="9740" max="9740" width="14.140625" style="4" bestFit="1" customWidth="1"/>
    <col min="9741" max="9741" width="11.42578125" style="4" customWidth="1"/>
    <col min="9742" max="9742" width="19.85546875" style="4" bestFit="1" customWidth="1"/>
    <col min="9743" max="9743" width="11.42578125" style="4" customWidth="1"/>
    <col min="9744" max="9744" width="17.28515625" style="4" bestFit="1" customWidth="1"/>
    <col min="9745" max="9745" width="10.7109375" style="4" bestFit="1" customWidth="1"/>
    <col min="9746" max="9746" width="11.140625" style="4" bestFit="1" customWidth="1"/>
    <col min="9747" max="9984" width="9.140625" style="4"/>
    <col min="9985" max="9985" width="37.7109375" style="4" customWidth="1"/>
    <col min="9986" max="9986" width="18.42578125" style="4" customWidth="1"/>
    <col min="9987" max="9987" width="18.140625" style="4" customWidth="1"/>
    <col min="9988" max="9988" width="18.5703125" style="4" customWidth="1"/>
    <col min="9989" max="9991" width="17.7109375" style="4" customWidth="1"/>
    <col min="9992" max="9992" width="19.28515625" style="4" bestFit="1" customWidth="1"/>
    <col min="9993" max="9993" width="17.7109375" style="4" customWidth="1"/>
    <col min="9994" max="9994" width="22" style="4" bestFit="1" customWidth="1"/>
    <col min="9995" max="9995" width="15.42578125" style="4" bestFit="1" customWidth="1"/>
    <col min="9996" max="9996" width="14.140625" style="4" bestFit="1" customWidth="1"/>
    <col min="9997" max="9997" width="11.42578125" style="4" customWidth="1"/>
    <col min="9998" max="9998" width="19.85546875" style="4" bestFit="1" customWidth="1"/>
    <col min="9999" max="9999" width="11.42578125" style="4" customWidth="1"/>
    <col min="10000" max="10000" width="17.28515625" style="4" bestFit="1" customWidth="1"/>
    <col min="10001" max="10001" width="10.7109375" style="4" bestFit="1" customWidth="1"/>
    <col min="10002" max="10002" width="11.140625" style="4" bestFit="1" customWidth="1"/>
    <col min="10003" max="10240" width="9.140625" style="4"/>
    <col min="10241" max="10241" width="37.7109375" style="4" customWidth="1"/>
    <col min="10242" max="10242" width="18.42578125" style="4" customWidth="1"/>
    <col min="10243" max="10243" width="18.140625" style="4" customWidth="1"/>
    <col min="10244" max="10244" width="18.5703125" style="4" customWidth="1"/>
    <col min="10245" max="10247" width="17.7109375" style="4" customWidth="1"/>
    <col min="10248" max="10248" width="19.28515625" style="4" bestFit="1" customWidth="1"/>
    <col min="10249" max="10249" width="17.7109375" style="4" customWidth="1"/>
    <col min="10250" max="10250" width="22" style="4" bestFit="1" customWidth="1"/>
    <col min="10251" max="10251" width="15.42578125" style="4" bestFit="1" customWidth="1"/>
    <col min="10252" max="10252" width="14.140625" style="4" bestFit="1" customWidth="1"/>
    <col min="10253" max="10253" width="11.42578125" style="4" customWidth="1"/>
    <col min="10254" max="10254" width="19.85546875" style="4" bestFit="1" customWidth="1"/>
    <col min="10255" max="10255" width="11.42578125" style="4" customWidth="1"/>
    <col min="10256" max="10256" width="17.28515625" style="4" bestFit="1" customWidth="1"/>
    <col min="10257" max="10257" width="10.7109375" style="4" bestFit="1" customWidth="1"/>
    <col min="10258" max="10258" width="11.140625" style="4" bestFit="1" customWidth="1"/>
    <col min="10259" max="10496" width="9.140625" style="4"/>
    <col min="10497" max="10497" width="37.7109375" style="4" customWidth="1"/>
    <col min="10498" max="10498" width="18.42578125" style="4" customWidth="1"/>
    <col min="10499" max="10499" width="18.140625" style="4" customWidth="1"/>
    <col min="10500" max="10500" width="18.5703125" style="4" customWidth="1"/>
    <col min="10501" max="10503" width="17.7109375" style="4" customWidth="1"/>
    <col min="10504" max="10504" width="19.28515625" style="4" bestFit="1" customWidth="1"/>
    <col min="10505" max="10505" width="17.7109375" style="4" customWidth="1"/>
    <col min="10506" max="10506" width="22" style="4" bestFit="1" customWidth="1"/>
    <col min="10507" max="10507" width="15.42578125" style="4" bestFit="1" customWidth="1"/>
    <col min="10508" max="10508" width="14.140625" style="4" bestFit="1" customWidth="1"/>
    <col min="10509" max="10509" width="11.42578125" style="4" customWidth="1"/>
    <col min="10510" max="10510" width="19.85546875" style="4" bestFit="1" customWidth="1"/>
    <col min="10511" max="10511" width="11.42578125" style="4" customWidth="1"/>
    <col min="10512" max="10512" width="17.28515625" style="4" bestFit="1" customWidth="1"/>
    <col min="10513" max="10513" width="10.7109375" style="4" bestFit="1" customWidth="1"/>
    <col min="10514" max="10514" width="11.140625" style="4" bestFit="1" customWidth="1"/>
    <col min="10515" max="10752" width="9.140625" style="4"/>
    <col min="10753" max="10753" width="37.7109375" style="4" customWidth="1"/>
    <col min="10754" max="10754" width="18.42578125" style="4" customWidth="1"/>
    <col min="10755" max="10755" width="18.140625" style="4" customWidth="1"/>
    <col min="10756" max="10756" width="18.5703125" style="4" customWidth="1"/>
    <col min="10757" max="10759" width="17.7109375" style="4" customWidth="1"/>
    <col min="10760" max="10760" width="19.28515625" style="4" bestFit="1" customWidth="1"/>
    <col min="10761" max="10761" width="17.7109375" style="4" customWidth="1"/>
    <col min="10762" max="10762" width="22" style="4" bestFit="1" customWidth="1"/>
    <col min="10763" max="10763" width="15.42578125" style="4" bestFit="1" customWidth="1"/>
    <col min="10764" max="10764" width="14.140625" style="4" bestFit="1" customWidth="1"/>
    <col min="10765" max="10765" width="11.42578125" style="4" customWidth="1"/>
    <col min="10766" max="10766" width="19.85546875" style="4" bestFit="1" customWidth="1"/>
    <col min="10767" max="10767" width="11.42578125" style="4" customWidth="1"/>
    <col min="10768" max="10768" width="17.28515625" style="4" bestFit="1" customWidth="1"/>
    <col min="10769" max="10769" width="10.7109375" style="4" bestFit="1" customWidth="1"/>
    <col min="10770" max="10770" width="11.140625" style="4" bestFit="1" customWidth="1"/>
    <col min="10771" max="11008" width="9.140625" style="4"/>
    <col min="11009" max="11009" width="37.7109375" style="4" customWidth="1"/>
    <col min="11010" max="11010" width="18.42578125" style="4" customWidth="1"/>
    <col min="11011" max="11011" width="18.140625" style="4" customWidth="1"/>
    <col min="11012" max="11012" width="18.5703125" style="4" customWidth="1"/>
    <col min="11013" max="11015" width="17.7109375" style="4" customWidth="1"/>
    <col min="11016" max="11016" width="19.28515625" style="4" bestFit="1" customWidth="1"/>
    <col min="11017" max="11017" width="17.7109375" style="4" customWidth="1"/>
    <col min="11018" max="11018" width="22" style="4" bestFit="1" customWidth="1"/>
    <col min="11019" max="11019" width="15.42578125" style="4" bestFit="1" customWidth="1"/>
    <col min="11020" max="11020" width="14.140625" style="4" bestFit="1" customWidth="1"/>
    <col min="11021" max="11021" width="11.42578125" style="4" customWidth="1"/>
    <col min="11022" max="11022" width="19.85546875" style="4" bestFit="1" customWidth="1"/>
    <col min="11023" max="11023" width="11.42578125" style="4" customWidth="1"/>
    <col min="11024" max="11024" width="17.28515625" style="4" bestFit="1" customWidth="1"/>
    <col min="11025" max="11025" width="10.7109375" style="4" bestFit="1" customWidth="1"/>
    <col min="11026" max="11026" width="11.140625" style="4" bestFit="1" customWidth="1"/>
    <col min="11027" max="11264" width="9.140625" style="4"/>
    <col min="11265" max="11265" width="37.7109375" style="4" customWidth="1"/>
    <col min="11266" max="11266" width="18.42578125" style="4" customWidth="1"/>
    <col min="11267" max="11267" width="18.140625" style="4" customWidth="1"/>
    <col min="11268" max="11268" width="18.5703125" style="4" customWidth="1"/>
    <col min="11269" max="11271" width="17.7109375" style="4" customWidth="1"/>
    <col min="11272" max="11272" width="19.28515625" style="4" bestFit="1" customWidth="1"/>
    <col min="11273" max="11273" width="17.7109375" style="4" customWidth="1"/>
    <col min="11274" max="11274" width="22" style="4" bestFit="1" customWidth="1"/>
    <col min="11275" max="11275" width="15.42578125" style="4" bestFit="1" customWidth="1"/>
    <col min="11276" max="11276" width="14.140625" style="4" bestFit="1" customWidth="1"/>
    <col min="11277" max="11277" width="11.42578125" style="4" customWidth="1"/>
    <col min="11278" max="11278" width="19.85546875" style="4" bestFit="1" customWidth="1"/>
    <col min="11279" max="11279" width="11.42578125" style="4" customWidth="1"/>
    <col min="11280" max="11280" width="17.28515625" style="4" bestFit="1" customWidth="1"/>
    <col min="11281" max="11281" width="10.7109375" style="4" bestFit="1" customWidth="1"/>
    <col min="11282" max="11282" width="11.140625" style="4" bestFit="1" customWidth="1"/>
    <col min="11283" max="11520" width="9.140625" style="4"/>
    <col min="11521" max="11521" width="37.7109375" style="4" customWidth="1"/>
    <col min="11522" max="11522" width="18.42578125" style="4" customWidth="1"/>
    <col min="11523" max="11523" width="18.140625" style="4" customWidth="1"/>
    <col min="11524" max="11524" width="18.5703125" style="4" customWidth="1"/>
    <col min="11525" max="11527" width="17.7109375" style="4" customWidth="1"/>
    <col min="11528" max="11528" width="19.28515625" style="4" bestFit="1" customWidth="1"/>
    <col min="11529" max="11529" width="17.7109375" style="4" customWidth="1"/>
    <col min="11530" max="11530" width="22" style="4" bestFit="1" customWidth="1"/>
    <col min="11531" max="11531" width="15.42578125" style="4" bestFit="1" customWidth="1"/>
    <col min="11532" max="11532" width="14.140625" style="4" bestFit="1" customWidth="1"/>
    <col min="11533" max="11533" width="11.42578125" style="4" customWidth="1"/>
    <col min="11534" max="11534" width="19.85546875" style="4" bestFit="1" customWidth="1"/>
    <col min="11535" max="11535" width="11.42578125" style="4" customWidth="1"/>
    <col min="11536" max="11536" width="17.28515625" style="4" bestFit="1" customWidth="1"/>
    <col min="11537" max="11537" width="10.7109375" style="4" bestFit="1" customWidth="1"/>
    <col min="11538" max="11538" width="11.140625" style="4" bestFit="1" customWidth="1"/>
    <col min="11539" max="11776" width="9.140625" style="4"/>
    <col min="11777" max="11777" width="37.7109375" style="4" customWidth="1"/>
    <col min="11778" max="11778" width="18.42578125" style="4" customWidth="1"/>
    <col min="11779" max="11779" width="18.140625" style="4" customWidth="1"/>
    <col min="11780" max="11780" width="18.5703125" style="4" customWidth="1"/>
    <col min="11781" max="11783" width="17.7109375" style="4" customWidth="1"/>
    <col min="11784" max="11784" width="19.28515625" style="4" bestFit="1" customWidth="1"/>
    <col min="11785" max="11785" width="17.7109375" style="4" customWidth="1"/>
    <col min="11786" max="11786" width="22" style="4" bestFit="1" customWidth="1"/>
    <col min="11787" max="11787" width="15.42578125" style="4" bestFit="1" customWidth="1"/>
    <col min="11788" max="11788" width="14.140625" style="4" bestFit="1" customWidth="1"/>
    <col min="11789" max="11789" width="11.42578125" style="4" customWidth="1"/>
    <col min="11790" max="11790" width="19.85546875" style="4" bestFit="1" customWidth="1"/>
    <col min="11791" max="11791" width="11.42578125" style="4" customWidth="1"/>
    <col min="11792" max="11792" width="17.28515625" style="4" bestFit="1" customWidth="1"/>
    <col min="11793" max="11793" width="10.7109375" style="4" bestFit="1" customWidth="1"/>
    <col min="11794" max="11794" width="11.140625" style="4" bestFit="1" customWidth="1"/>
    <col min="11795" max="12032" width="9.140625" style="4"/>
    <col min="12033" max="12033" width="37.7109375" style="4" customWidth="1"/>
    <col min="12034" max="12034" width="18.42578125" style="4" customWidth="1"/>
    <col min="12035" max="12035" width="18.140625" style="4" customWidth="1"/>
    <col min="12036" max="12036" width="18.5703125" style="4" customWidth="1"/>
    <col min="12037" max="12039" width="17.7109375" style="4" customWidth="1"/>
    <col min="12040" max="12040" width="19.28515625" style="4" bestFit="1" customWidth="1"/>
    <col min="12041" max="12041" width="17.7109375" style="4" customWidth="1"/>
    <col min="12042" max="12042" width="22" style="4" bestFit="1" customWidth="1"/>
    <col min="12043" max="12043" width="15.42578125" style="4" bestFit="1" customWidth="1"/>
    <col min="12044" max="12044" width="14.140625" style="4" bestFit="1" customWidth="1"/>
    <col min="12045" max="12045" width="11.42578125" style="4" customWidth="1"/>
    <col min="12046" max="12046" width="19.85546875" style="4" bestFit="1" customWidth="1"/>
    <col min="12047" max="12047" width="11.42578125" style="4" customWidth="1"/>
    <col min="12048" max="12048" width="17.28515625" style="4" bestFit="1" customWidth="1"/>
    <col min="12049" max="12049" width="10.7109375" style="4" bestFit="1" customWidth="1"/>
    <col min="12050" max="12050" width="11.140625" style="4" bestFit="1" customWidth="1"/>
    <col min="12051" max="12288" width="9.140625" style="4"/>
    <col min="12289" max="12289" width="37.7109375" style="4" customWidth="1"/>
    <col min="12290" max="12290" width="18.42578125" style="4" customWidth="1"/>
    <col min="12291" max="12291" width="18.140625" style="4" customWidth="1"/>
    <col min="12292" max="12292" width="18.5703125" style="4" customWidth="1"/>
    <col min="12293" max="12295" width="17.7109375" style="4" customWidth="1"/>
    <col min="12296" max="12296" width="19.28515625" style="4" bestFit="1" customWidth="1"/>
    <col min="12297" max="12297" width="17.7109375" style="4" customWidth="1"/>
    <col min="12298" max="12298" width="22" style="4" bestFit="1" customWidth="1"/>
    <col min="12299" max="12299" width="15.42578125" style="4" bestFit="1" customWidth="1"/>
    <col min="12300" max="12300" width="14.140625" style="4" bestFit="1" customWidth="1"/>
    <col min="12301" max="12301" width="11.42578125" style="4" customWidth="1"/>
    <col min="12302" max="12302" width="19.85546875" style="4" bestFit="1" customWidth="1"/>
    <col min="12303" max="12303" width="11.42578125" style="4" customWidth="1"/>
    <col min="12304" max="12304" width="17.28515625" style="4" bestFit="1" customWidth="1"/>
    <col min="12305" max="12305" width="10.7109375" style="4" bestFit="1" customWidth="1"/>
    <col min="12306" max="12306" width="11.140625" style="4" bestFit="1" customWidth="1"/>
    <col min="12307" max="12544" width="9.140625" style="4"/>
    <col min="12545" max="12545" width="37.7109375" style="4" customWidth="1"/>
    <col min="12546" max="12546" width="18.42578125" style="4" customWidth="1"/>
    <col min="12547" max="12547" width="18.140625" style="4" customWidth="1"/>
    <col min="12548" max="12548" width="18.5703125" style="4" customWidth="1"/>
    <col min="12549" max="12551" width="17.7109375" style="4" customWidth="1"/>
    <col min="12552" max="12552" width="19.28515625" style="4" bestFit="1" customWidth="1"/>
    <col min="12553" max="12553" width="17.7109375" style="4" customWidth="1"/>
    <col min="12554" max="12554" width="22" style="4" bestFit="1" customWidth="1"/>
    <col min="12555" max="12555" width="15.42578125" style="4" bestFit="1" customWidth="1"/>
    <col min="12556" max="12556" width="14.140625" style="4" bestFit="1" customWidth="1"/>
    <col min="12557" max="12557" width="11.42578125" style="4" customWidth="1"/>
    <col min="12558" max="12558" width="19.85546875" style="4" bestFit="1" customWidth="1"/>
    <col min="12559" max="12559" width="11.42578125" style="4" customWidth="1"/>
    <col min="12560" max="12560" width="17.28515625" style="4" bestFit="1" customWidth="1"/>
    <col min="12561" max="12561" width="10.7109375" style="4" bestFit="1" customWidth="1"/>
    <col min="12562" max="12562" width="11.140625" style="4" bestFit="1" customWidth="1"/>
    <col min="12563" max="12800" width="9.140625" style="4"/>
    <col min="12801" max="12801" width="37.7109375" style="4" customWidth="1"/>
    <col min="12802" max="12802" width="18.42578125" style="4" customWidth="1"/>
    <col min="12803" max="12803" width="18.140625" style="4" customWidth="1"/>
    <col min="12804" max="12804" width="18.5703125" style="4" customWidth="1"/>
    <col min="12805" max="12807" width="17.7109375" style="4" customWidth="1"/>
    <col min="12808" max="12808" width="19.28515625" style="4" bestFit="1" customWidth="1"/>
    <col min="12809" max="12809" width="17.7109375" style="4" customWidth="1"/>
    <col min="12810" max="12810" width="22" style="4" bestFit="1" customWidth="1"/>
    <col min="12811" max="12811" width="15.42578125" style="4" bestFit="1" customWidth="1"/>
    <col min="12812" max="12812" width="14.140625" style="4" bestFit="1" customWidth="1"/>
    <col min="12813" max="12813" width="11.42578125" style="4" customWidth="1"/>
    <col min="12814" max="12814" width="19.85546875" style="4" bestFit="1" customWidth="1"/>
    <col min="12815" max="12815" width="11.42578125" style="4" customWidth="1"/>
    <col min="12816" max="12816" width="17.28515625" style="4" bestFit="1" customWidth="1"/>
    <col min="12817" max="12817" width="10.7109375" style="4" bestFit="1" customWidth="1"/>
    <col min="12818" max="12818" width="11.140625" style="4" bestFit="1" customWidth="1"/>
    <col min="12819" max="13056" width="9.140625" style="4"/>
    <col min="13057" max="13057" width="37.7109375" style="4" customWidth="1"/>
    <col min="13058" max="13058" width="18.42578125" style="4" customWidth="1"/>
    <col min="13059" max="13059" width="18.140625" style="4" customWidth="1"/>
    <col min="13060" max="13060" width="18.5703125" style="4" customWidth="1"/>
    <col min="13061" max="13063" width="17.7109375" style="4" customWidth="1"/>
    <col min="13064" max="13064" width="19.28515625" style="4" bestFit="1" customWidth="1"/>
    <col min="13065" max="13065" width="17.7109375" style="4" customWidth="1"/>
    <col min="13066" max="13066" width="22" style="4" bestFit="1" customWidth="1"/>
    <col min="13067" max="13067" width="15.42578125" style="4" bestFit="1" customWidth="1"/>
    <col min="13068" max="13068" width="14.140625" style="4" bestFit="1" customWidth="1"/>
    <col min="13069" max="13069" width="11.42578125" style="4" customWidth="1"/>
    <col min="13070" max="13070" width="19.85546875" style="4" bestFit="1" customWidth="1"/>
    <col min="13071" max="13071" width="11.42578125" style="4" customWidth="1"/>
    <col min="13072" max="13072" width="17.28515625" style="4" bestFit="1" customWidth="1"/>
    <col min="13073" max="13073" width="10.7109375" style="4" bestFit="1" customWidth="1"/>
    <col min="13074" max="13074" width="11.140625" style="4" bestFit="1" customWidth="1"/>
    <col min="13075" max="13312" width="9.140625" style="4"/>
    <col min="13313" max="13313" width="37.7109375" style="4" customWidth="1"/>
    <col min="13314" max="13314" width="18.42578125" style="4" customWidth="1"/>
    <col min="13315" max="13315" width="18.140625" style="4" customWidth="1"/>
    <col min="13316" max="13316" width="18.5703125" style="4" customWidth="1"/>
    <col min="13317" max="13319" width="17.7109375" style="4" customWidth="1"/>
    <col min="13320" max="13320" width="19.28515625" style="4" bestFit="1" customWidth="1"/>
    <col min="13321" max="13321" width="17.7109375" style="4" customWidth="1"/>
    <col min="13322" max="13322" width="22" style="4" bestFit="1" customWidth="1"/>
    <col min="13323" max="13323" width="15.42578125" style="4" bestFit="1" customWidth="1"/>
    <col min="13324" max="13324" width="14.140625" style="4" bestFit="1" customWidth="1"/>
    <col min="13325" max="13325" width="11.42578125" style="4" customWidth="1"/>
    <col min="13326" max="13326" width="19.85546875" style="4" bestFit="1" customWidth="1"/>
    <col min="13327" max="13327" width="11.42578125" style="4" customWidth="1"/>
    <col min="13328" max="13328" width="17.28515625" style="4" bestFit="1" customWidth="1"/>
    <col min="13329" max="13329" width="10.7109375" style="4" bestFit="1" customWidth="1"/>
    <col min="13330" max="13330" width="11.140625" style="4" bestFit="1" customWidth="1"/>
    <col min="13331" max="13568" width="9.140625" style="4"/>
    <col min="13569" max="13569" width="37.7109375" style="4" customWidth="1"/>
    <col min="13570" max="13570" width="18.42578125" style="4" customWidth="1"/>
    <col min="13571" max="13571" width="18.140625" style="4" customWidth="1"/>
    <col min="13572" max="13572" width="18.5703125" style="4" customWidth="1"/>
    <col min="13573" max="13575" width="17.7109375" style="4" customWidth="1"/>
    <col min="13576" max="13576" width="19.28515625" style="4" bestFit="1" customWidth="1"/>
    <col min="13577" max="13577" width="17.7109375" style="4" customWidth="1"/>
    <col min="13578" max="13578" width="22" style="4" bestFit="1" customWidth="1"/>
    <col min="13579" max="13579" width="15.42578125" style="4" bestFit="1" customWidth="1"/>
    <col min="13580" max="13580" width="14.140625" style="4" bestFit="1" customWidth="1"/>
    <col min="13581" max="13581" width="11.42578125" style="4" customWidth="1"/>
    <col min="13582" max="13582" width="19.85546875" style="4" bestFit="1" customWidth="1"/>
    <col min="13583" max="13583" width="11.42578125" style="4" customWidth="1"/>
    <col min="13584" max="13584" width="17.28515625" style="4" bestFit="1" customWidth="1"/>
    <col min="13585" max="13585" width="10.7109375" style="4" bestFit="1" customWidth="1"/>
    <col min="13586" max="13586" width="11.140625" style="4" bestFit="1" customWidth="1"/>
    <col min="13587" max="13824" width="9.140625" style="4"/>
    <col min="13825" max="13825" width="37.7109375" style="4" customWidth="1"/>
    <col min="13826" max="13826" width="18.42578125" style="4" customWidth="1"/>
    <col min="13827" max="13827" width="18.140625" style="4" customWidth="1"/>
    <col min="13828" max="13828" width="18.5703125" style="4" customWidth="1"/>
    <col min="13829" max="13831" width="17.7109375" style="4" customWidth="1"/>
    <col min="13832" max="13832" width="19.28515625" style="4" bestFit="1" customWidth="1"/>
    <col min="13833" max="13833" width="17.7109375" style="4" customWidth="1"/>
    <col min="13834" max="13834" width="22" style="4" bestFit="1" customWidth="1"/>
    <col min="13835" max="13835" width="15.42578125" style="4" bestFit="1" customWidth="1"/>
    <col min="13836" max="13836" width="14.140625" style="4" bestFit="1" customWidth="1"/>
    <col min="13837" max="13837" width="11.42578125" style="4" customWidth="1"/>
    <col min="13838" max="13838" width="19.85546875" style="4" bestFit="1" customWidth="1"/>
    <col min="13839" max="13839" width="11.42578125" style="4" customWidth="1"/>
    <col min="13840" max="13840" width="17.28515625" style="4" bestFit="1" customWidth="1"/>
    <col min="13841" max="13841" width="10.7109375" style="4" bestFit="1" customWidth="1"/>
    <col min="13842" max="13842" width="11.140625" style="4" bestFit="1" customWidth="1"/>
    <col min="13843" max="14080" width="9.140625" style="4"/>
    <col min="14081" max="14081" width="37.7109375" style="4" customWidth="1"/>
    <col min="14082" max="14082" width="18.42578125" style="4" customWidth="1"/>
    <col min="14083" max="14083" width="18.140625" style="4" customWidth="1"/>
    <col min="14084" max="14084" width="18.5703125" style="4" customWidth="1"/>
    <col min="14085" max="14087" width="17.7109375" style="4" customWidth="1"/>
    <col min="14088" max="14088" width="19.28515625" style="4" bestFit="1" customWidth="1"/>
    <col min="14089" max="14089" width="17.7109375" style="4" customWidth="1"/>
    <col min="14090" max="14090" width="22" style="4" bestFit="1" customWidth="1"/>
    <col min="14091" max="14091" width="15.42578125" style="4" bestFit="1" customWidth="1"/>
    <col min="14092" max="14092" width="14.140625" style="4" bestFit="1" customWidth="1"/>
    <col min="14093" max="14093" width="11.42578125" style="4" customWidth="1"/>
    <col min="14094" max="14094" width="19.85546875" style="4" bestFit="1" customWidth="1"/>
    <col min="14095" max="14095" width="11.42578125" style="4" customWidth="1"/>
    <col min="14096" max="14096" width="17.28515625" style="4" bestFit="1" customWidth="1"/>
    <col min="14097" max="14097" width="10.7109375" style="4" bestFit="1" customWidth="1"/>
    <col min="14098" max="14098" width="11.140625" style="4" bestFit="1" customWidth="1"/>
    <col min="14099" max="14336" width="9.140625" style="4"/>
    <col min="14337" max="14337" width="37.7109375" style="4" customWidth="1"/>
    <col min="14338" max="14338" width="18.42578125" style="4" customWidth="1"/>
    <col min="14339" max="14339" width="18.140625" style="4" customWidth="1"/>
    <col min="14340" max="14340" width="18.5703125" style="4" customWidth="1"/>
    <col min="14341" max="14343" width="17.7109375" style="4" customWidth="1"/>
    <col min="14344" max="14344" width="19.28515625" style="4" bestFit="1" customWidth="1"/>
    <col min="14345" max="14345" width="17.7109375" style="4" customWidth="1"/>
    <col min="14346" max="14346" width="22" style="4" bestFit="1" customWidth="1"/>
    <col min="14347" max="14347" width="15.42578125" style="4" bestFit="1" customWidth="1"/>
    <col min="14348" max="14348" width="14.140625" style="4" bestFit="1" customWidth="1"/>
    <col min="14349" max="14349" width="11.42578125" style="4" customWidth="1"/>
    <col min="14350" max="14350" width="19.85546875" style="4" bestFit="1" customWidth="1"/>
    <col min="14351" max="14351" width="11.42578125" style="4" customWidth="1"/>
    <col min="14352" max="14352" width="17.28515625" style="4" bestFit="1" customWidth="1"/>
    <col min="14353" max="14353" width="10.7109375" style="4" bestFit="1" customWidth="1"/>
    <col min="14354" max="14354" width="11.140625" style="4" bestFit="1" customWidth="1"/>
    <col min="14355" max="14592" width="9.140625" style="4"/>
    <col min="14593" max="14593" width="37.7109375" style="4" customWidth="1"/>
    <col min="14594" max="14594" width="18.42578125" style="4" customWidth="1"/>
    <col min="14595" max="14595" width="18.140625" style="4" customWidth="1"/>
    <col min="14596" max="14596" width="18.5703125" style="4" customWidth="1"/>
    <col min="14597" max="14599" width="17.7109375" style="4" customWidth="1"/>
    <col min="14600" max="14600" width="19.28515625" style="4" bestFit="1" customWidth="1"/>
    <col min="14601" max="14601" width="17.7109375" style="4" customWidth="1"/>
    <col min="14602" max="14602" width="22" style="4" bestFit="1" customWidth="1"/>
    <col min="14603" max="14603" width="15.42578125" style="4" bestFit="1" customWidth="1"/>
    <col min="14604" max="14604" width="14.140625" style="4" bestFit="1" customWidth="1"/>
    <col min="14605" max="14605" width="11.42578125" style="4" customWidth="1"/>
    <col min="14606" max="14606" width="19.85546875" style="4" bestFit="1" customWidth="1"/>
    <col min="14607" max="14607" width="11.42578125" style="4" customWidth="1"/>
    <col min="14608" max="14608" width="17.28515625" style="4" bestFit="1" customWidth="1"/>
    <col min="14609" max="14609" width="10.7109375" style="4" bestFit="1" customWidth="1"/>
    <col min="14610" max="14610" width="11.140625" style="4" bestFit="1" customWidth="1"/>
    <col min="14611" max="14848" width="9.140625" style="4"/>
    <col min="14849" max="14849" width="37.7109375" style="4" customWidth="1"/>
    <col min="14850" max="14850" width="18.42578125" style="4" customWidth="1"/>
    <col min="14851" max="14851" width="18.140625" style="4" customWidth="1"/>
    <col min="14852" max="14852" width="18.5703125" style="4" customWidth="1"/>
    <col min="14853" max="14855" width="17.7109375" style="4" customWidth="1"/>
    <col min="14856" max="14856" width="19.28515625" style="4" bestFit="1" customWidth="1"/>
    <col min="14857" max="14857" width="17.7109375" style="4" customWidth="1"/>
    <col min="14858" max="14858" width="22" style="4" bestFit="1" customWidth="1"/>
    <col min="14859" max="14859" width="15.42578125" style="4" bestFit="1" customWidth="1"/>
    <col min="14860" max="14860" width="14.140625" style="4" bestFit="1" customWidth="1"/>
    <col min="14861" max="14861" width="11.42578125" style="4" customWidth="1"/>
    <col min="14862" max="14862" width="19.85546875" style="4" bestFit="1" customWidth="1"/>
    <col min="14863" max="14863" width="11.42578125" style="4" customWidth="1"/>
    <col min="14864" max="14864" width="17.28515625" style="4" bestFit="1" customWidth="1"/>
    <col min="14865" max="14865" width="10.7109375" style="4" bestFit="1" customWidth="1"/>
    <col min="14866" max="14866" width="11.140625" style="4" bestFit="1" customWidth="1"/>
    <col min="14867" max="15104" width="9.140625" style="4"/>
    <col min="15105" max="15105" width="37.7109375" style="4" customWidth="1"/>
    <col min="15106" max="15106" width="18.42578125" style="4" customWidth="1"/>
    <col min="15107" max="15107" width="18.140625" style="4" customWidth="1"/>
    <col min="15108" max="15108" width="18.5703125" style="4" customWidth="1"/>
    <col min="15109" max="15111" width="17.7109375" style="4" customWidth="1"/>
    <col min="15112" max="15112" width="19.28515625" style="4" bestFit="1" customWidth="1"/>
    <col min="15113" max="15113" width="17.7109375" style="4" customWidth="1"/>
    <col min="15114" max="15114" width="22" style="4" bestFit="1" customWidth="1"/>
    <col min="15115" max="15115" width="15.42578125" style="4" bestFit="1" customWidth="1"/>
    <col min="15116" max="15116" width="14.140625" style="4" bestFit="1" customWidth="1"/>
    <col min="15117" max="15117" width="11.42578125" style="4" customWidth="1"/>
    <col min="15118" max="15118" width="19.85546875" style="4" bestFit="1" customWidth="1"/>
    <col min="15119" max="15119" width="11.42578125" style="4" customWidth="1"/>
    <col min="15120" max="15120" width="17.28515625" style="4" bestFit="1" customWidth="1"/>
    <col min="15121" max="15121" width="10.7109375" style="4" bestFit="1" customWidth="1"/>
    <col min="15122" max="15122" width="11.140625" style="4" bestFit="1" customWidth="1"/>
    <col min="15123" max="15360" width="9.140625" style="4"/>
    <col min="15361" max="15361" width="37.7109375" style="4" customWidth="1"/>
    <col min="15362" max="15362" width="18.42578125" style="4" customWidth="1"/>
    <col min="15363" max="15363" width="18.140625" style="4" customWidth="1"/>
    <col min="15364" max="15364" width="18.5703125" style="4" customWidth="1"/>
    <col min="15365" max="15367" width="17.7109375" style="4" customWidth="1"/>
    <col min="15368" max="15368" width="19.28515625" style="4" bestFit="1" customWidth="1"/>
    <col min="15369" max="15369" width="17.7109375" style="4" customWidth="1"/>
    <col min="15370" max="15370" width="22" style="4" bestFit="1" customWidth="1"/>
    <col min="15371" max="15371" width="15.42578125" style="4" bestFit="1" customWidth="1"/>
    <col min="15372" max="15372" width="14.140625" style="4" bestFit="1" customWidth="1"/>
    <col min="15373" max="15373" width="11.42578125" style="4" customWidth="1"/>
    <col min="15374" max="15374" width="19.85546875" style="4" bestFit="1" customWidth="1"/>
    <col min="15375" max="15375" width="11.42578125" style="4" customWidth="1"/>
    <col min="15376" max="15376" width="17.28515625" style="4" bestFit="1" customWidth="1"/>
    <col min="15377" max="15377" width="10.7109375" style="4" bestFit="1" customWidth="1"/>
    <col min="15378" max="15378" width="11.140625" style="4" bestFit="1" customWidth="1"/>
    <col min="15379" max="15616" width="9.140625" style="4"/>
    <col min="15617" max="15617" width="37.7109375" style="4" customWidth="1"/>
    <col min="15618" max="15618" width="18.42578125" style="4" customWidth="1"/>
    <col min="15619" max="15619" width="18.140625" style="4" customWidth="1"/>
    <col min="15620" max="15620" width="18.5703125" style="4" customWidth="1"/>
    <col min="15621" max="15623" width="17.7109375" style="4" customWidth="1"/>
    <col min="15624" max="15624" width="19.28515625" style="4" bestFit="1" customWidth="1"/>
    <col min="15625" max="15625" width="17.7109375" style="4" customWidth="1"/>
    <col min="15626" max="15626" width="22" style="4" bestFit="1" customWidth="1"/>
    <col min="15627" max="15627" width="15.42578125" style="4" bestFit="1" customWidth="1"/>
    <col min="15628" max="15628" width="14.140625" style="4" bestFit="1" customWidth="1"/>
    <col min="15629" max="15629" width="11.42578125" style="4" customWidth="1"/>
    <col min="15630" max="15630" width="19.85546875" style="4" bestFit="1" customWidth="1"/>
    <col min="15631" max="15631" width="11.42578125" style="4" customWidth="1"/>
    <col min="15632" max="15632" width="17.28515625" style="4" bestFit="1" customWidth="1"/>
    <col min="15633" max="15633" width="10.7109375" style="4" bestFit="1" customWidth="1"/>
    <col min="15634" max="15634" width="11.140625" style="4" bestFit="1" customWidth="1"/>
    <col min="15635" max="15872" width="9.140625" style="4"/>
    <col min="15873" max="15873" width="37.7109375" style="4" customWidth="1"/>
    <col min="15874" max="15874" width="18.42578125" style="4" customWidth="1"/>
    <col min="15875" max="15875" width="18.140625" style="4" customWidth="1"/>
    <col min="15876" max="15876" width="18.5703125" style="4" customWidth="1"/>
    <col min="15877" max="15879" width="17.7109375" style="4" customWidth="1"/>
    <col min="15880" max="15880" width="19.28515625" style="4" bestFit="1" customWidth="1"/>
    <col min="15881" max="15881" width="17.7109375" style="4" customWidth="1"/>
    <col min="15882" max="15882" width="22" style="4" bestFit="1" customWidth="1"/>
    <col min="15883" max="15883" width="15.42578125" style="4" bestFit="1" customWidth="1"/>
    <col min="15884" max="15884" width="14.140625" style="4" bestFit="1" customWidth="1"/>
    <col min="15885" max="15885" width="11.42578125" style="4" customWidth="1"/>
    <col min="15886" max="15886" width="19.85546875" style="4" bestFit="1" customWidth="1"/>
    <col min="15887" max="15887" width="11.42578125" style="4" customWidth="1"/>
    <col min="15888" max="15888" width="17.28515625" style="4" bestFit="1" customWidth="1"/>
    <col min="15889" max="15889" width="10.7109375" style="4" bestFit="1" customWidth="1"/>
    <col min="15890" max="15890" width="11.140625" style="4" bestFit="1" customWidth="1"/>
    <col min="15891" max="16128" width="9.140625" style="4"/>
    <col min="16129" max="16129" width="37.7109375" style="4" customWidth="1"/>
    <col min="16130" max="16130" width="18.42578125" style="4" customWidth="1"/>
    <col min="16131" max="16131" width="18.140625" style="4" customWidth="1"/>
    <col min="16132" max="16132" width="18.5703125" style="4" customWidth="1"/>
    <col min="16133" max="16135" width="17.7109375" style="4" customWidth="1"/>
    <col min="16136" max="16136" width="19.28515625" style="4" bestFit="1" customWidth="1"/>
    <col min="16137" max="16137" width="17.7109375" style="4" customWidth="1"/>
    <col min="16138" max="16138" width="22" style="4" bestFit="1" customWidth="1"/>
    <col min="16139" max="16139" width="15.42578125" style="4" bestFit="1" customWidth="1"/>
    <col min="16140" max="16140" width="14.140625" style="4" bestFit="1" customWidth="1"/>
    <col min="16141" max="16141" width="11.42578125" style="4" customWidth="1"/>
    <col min="16142" max="16142" width="19.85546875" style="4" bestFit="1" customWidth="1"/>
    <col min="16143" max="16143" width="11.42578125" style="4" customWidth="1"/>
    <col min="16144" max="16144" width="17.28515625" style="4" bestFit="1" customWidth="1"/>
    <col min="16145" max="16145" width="10.7109375" style="4" bestFit="1" customWidth="1"/>
    <col min="16146" max="16146" width="11.140625" style="4" bestFit="1" customWidth="1"/>
    <col min="16147" max="16384" width="9.140625" style="4"/>
  </cols>
  <sheetData>
    <row r="1" spans="1:17" ht="48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N1" s="2" t="s">
        <v>11</v>
      </c>
    </row>
    <row r="2" spans="1:17" ht="17.25" thickTop="1" thickBot="1" x14ac:dyDescent="0.3">
      <c r="A2" s="5" t="s">
        <v>12</v>
      </c>
      <c r="B2" s="6">
        <v>320645000000</v>
      </c>
      <c r="C2" s="6">
        <f t="shared" ref="C2:I2" si="0">C3+C8+C9+C11+C12+C13+C14+C10</f>
        <v>15513852005.580002</v>
      </c>
      <c r="D2" s="6">
        <f t="shared" si="0"/>
        <v>13430521069.960001</v>
      </c>
      <c r="E2" s="6">
        <f t="shared" si="0"/>
        <v>22526070132.650002</v>
      </c>
      <c r="F2" s="6">
        <f t="shared" si="0"/>
        <v>51470443208.189995</v>
      </c>
      <c r="G2" s="6">
        <f t="shared" si="0"/>
        <v>20839382180.287998</v>
      </c>
      <c r="H2" s="6">
        <f t="shared" si="0"/>
        <v>12544567664.199999</v>
      </c>
      <c r="I2" s="6">
        <f t="shared" si="0"/>
        <v>84854393052.678009</v>
      </c>
      <c r="J2" s="6">
        <f t="shared" ref="J2:J43" si="1">B2-I2</f>
        <v>235790606947.32199</v>
      </c>
      <c r="K2" s="7">
        <f>IF(B2&lt;&gt;0,I2/B2,0)</f>
        <v>0.26463657020280373</v>
      </c>
      <c r="L2" s="7">
        <f t="shared" ref="L2:L7" si="2">I2/N2-1</f>
        <v>0.3802250514902632</v>
      </c>
      <c r="N2" s="6">
        <v>61478664628.684006</v>
      </c>
    </row>
    <row r="3" spans="1:17" ht="16.5" thickTop="1" x14ac:dyDescent="0.25">
      <c r="A3" s="8" t="s">
        <v>13</v>
      </c>
      <c r="B3" s="9">
        <f>B4+B5+B7+B6</f>
        <v>192823375000</v>
      </c>
      <c r="C3" s="9">
        <f>C4+C5+C7+C6</f>
        <v>14835221005.58</v>
      </c>
      <c r="D3" s="9">
        <f>D4+D5+D7+D6</f>
        <v>15180788569.960001</v>
      </c>
      <c r="E3" s="9">
        <f t="shared" ref="E3:J3" si="3">E4+E5+E7+E6</f>
        <v>19590680832.650002</v>
      </c>
      <c r="F3" s="9">
        <f t="shared" si="3"/>
        <v>49606690408.189995</v>
      </c>
      <c r="G3" s="9">
        <f t="shared" si="3"/>
        <v>17149876180.287998</v>
      </c>
      <c r="H3" s="9">
        <f t="shared" si="3"/>
        <v>13899667964.199999</v>
      </c>
      <c r="I3" s="9">
        <f t="shared" si="3"/>
        <v>80656234552.678009</v>
      </c>
      <c r="J3" s="9">
        <f t="shared" si="3"/>
        <v>112167140447.32199</v>
      </c>
      <c r="K3" s="10">
        <f t="shared" ref="K3:K43" si="4">IF(B3&lt;&gt;0,I3/B3,0)</f>
        <v>0.41829075210761146</v>
      </c>
      <c r="L3" s="10">
        <f t="shared" si="2"/>
        <v>0.20670751180879332</v>
      </c>
      <c r="M3" s="11"/>
      <c r="N3" s="12">
        <v>66839920828.684006</v>
      </c>
    </row>
    <row r="4" spans="1:17" x14ac:dyDescent="0.25">
      <c r="A4" s="13" t="s">
        <v>14</v>
      </c>
      <c r="B4" s="14">
        <v>82700000000</v>
      </c>
      <c r="C4" s="14">
        <v>6579640076.6799994</v>
      </c>
      <c r="D4" s="14">
        <v>5812944106.9799995</v>
      </c>
      <c r="E4" s="14">
        <v>7771792081.7599993</v>
      </c>
      <c r="F4" s="14">
        <f>C4+D4+E4</f>
        <v>20164376265.419998</v>
      </c>
      <c r="G4" s="14">
        <v>6982994022.3900003</v>
      </c>
      <c r="H4" s="14">
        <v>5817539508.54</v>
      </c>
      <c r="I4" s="14">
        <f t="shared" ref="I4:I13" si="5">F4+G4+H4</f>
        <v>32964909796.349998</v>
      </c>
      <c r="J4" s="14">
        <f>B4-I4</f>
        <v>49735090203.650002</v>
      </c>
      <c r="K4" s="15">
        <f>IF(B4&lt;&gt;0,I4/B4,0)</f>
        <v>0.39860834094740022</v>
      </c>
      <c r="L4" s="15">
        <f t="shared" si="2"/>
        <v>8.1652650438976515E-2</v>
      </c>
      <c r="N4" s="16">
        <v>30476428623.34</v>
      </c>
    </row>
    <row r="5" spans="1:17" x14ac:dyDescent="0.25">
      <c r="A5" s="13" t="s">
        <v>15</v>
      </c>
      <c r="B5" s="14">
        <v>88800000000</v>
      </c>
      <c r="C5" s="14">
        <v>7119850393.710001</v>
      </c>
      <c r="D5" s="14">
        <v>7759388217.1400013</v>
      </c>
      <c r="E5" s="14">
        <v>9570209846.5799999</v>
      </c>
      <c r="F5" s="14">
        <f>C5+D5+E5</f>
        <v>24449448457.43</v>
      </c>
      <c r="G5" s="14">
        <v>7847590395.8479986</v>
      </c>
      <c r="H5" s="14">
        <v>6026086298.5799999</v>
      </c>
      <c r="I5" s="14">
        <f>F5+G5+H5</f>
        <v>38323125151.858002</v>
      </c>
      <c r="J5" s="14">
        <f>B5-I5</f>
        <v>50476874848.141998</v>
      </c>
      <c r="K5" s="15">
        <f t="shared" si="4"/>
        <v>0.4315667246830856</v>
      </c>
      <c r="L5" s="15">
        <f t="shared" si="2"/>
        <v>0.16299598173039143</v>
      </c>
      <c r="N5" s="16">
        <v>32952070130.834003</v>
      </c>
    </row>
    <row r="6" spans="1:17" x14ac:dyDescent="0.25">
      <c r="A6" s="13" t="s">
        <v>16</v>
      </c>
      <c r="B6" s="14">
        <v>19323375000</v>
      </c>
      <c r="C6" s="14">
        <v>1126007584.8599999</v>
      </c>
      <c r="D6" s="14">
        <v>1582135817.1599998</v>
      </c>
      <c r="E6" s="14">
        <v>2215153794</v>
      </c>
      <c r="F6" s="14">
        <f>C6+D6+E6</f>
        <v>4923297196.0199995</v>
      </c>
      <c r="G6" s="14">
        <v>2312777641.21</v>
      </c>
      <c r="H6" s="14">
        <v>2047290586.6400001</v>
      </c>
      <c r="I6" s="14">
        <f>F6+G6+H6</f>
        <v>9283365423.8699989</v>
      </c>
      <c r="J6" s="14">
        <f>B6-I6</f>
        <v>10040009576.130001</v>
      </c>
      <c r="K6" s="15">
        <f>IF(B6&lt;&gt;0,I6/B6,0)</f>
        <v>0.48042153215315642</v>
      </c>
      <c r="L6" s="15">
        <f t="shared" si="2"/>
        <v>1.7552775180108298</v>
      </c>
      <c r="N6" s="16">
        <v>3369303223.79</v>
      </c>
    </row>
    <row r="7" spans="1:17" x14ac:dyDescent="0.25">
      <c r="A7" s="13" t="s">
        <v>17</v>
      </c>
      <c r="B7" s="14">
        <v>2000000000</v>
      </c>
      <c r="C7" s="14">
        <v>9722950.3300000001</v>
      </c>
      <c r="D7" s="14">
        <v>26320428.68</v>
      </c>
      <c r="E7" s="14">
        <v>33525110.310000002</v>
      </c>
      <c r="F7" s="14">
        <f>C7+D7+E7</f>
        <v>69568489.319999993</v>
      </c>
      <c r="G7" s="14">
        <v>6514120.8400000008</v>
      </c>
      <c r="H7" s="14">
        <v>8751570.4399999995</v>
      </c>
      <c r="I7" s="14">
        <f>F7+G7+H7</f>
        <v>84834180.599999994</v>
      </c>
      <c r="J7" s="14">
        <f t="shared" si="1"/>
        <v>1915165819.4000001</v>
      </c>
      <c r="K7" s="17">
        <f t="shared" si="4"/>
        <v>4.2417090299999995E-2</v>
      </c>
      <c r="L7" s="17">
        <f t="shared" si="2"/>
        <v>1.0141618099687788</v>
      </c>
      <c r="N7" s="16">
        <v>42118850.719999999</v>
      </c>
      <c r="P7" s="18"/>
    </row>
    <row r="8" spans="1:17" x14ac:dyDescent="0.25">
      <c r="A8" s="19" t="s">
        <v>18</v>
      </c>
      <c r="B8" s="14">
        <v>7994625000</v>
      </c>
      <c r="C8" s="20">
        <v>0</v>
      </c>
      <c r="D8" s="20">
        <v>0</v>
      </c>
      <c r="E8" s="20">
        <v>0</v>
      </c>
      <c r="F8" s="21">
        <f t="shared" ref="F8:F14" si="6">C8+D8+E8</f>
        <v>0</v>
      </c>
      <c r="G8" s="21">
        <v>0</v>
      </c>
      <c r="H8" s="21">
        <v>0</v>
      </c>
      <c r="I8" s="21">
        <f t="shared" si="5"/>
        <v>0</v>
      </c>
      <c r="J8" s="14">
        <f t="shared" si="1"/>
        <v>7994625000</v>
      </c>
      <c r="K8" s="22">
        <f t="shared" si="4"/>
        <v>0</v>
      </c>
      <c r="L8" s="22"/>
      <c r="N8" s="23">
        <v>0</v>
      </c>
    </row>
    <row r="9" spans="1:17" x14ac:dyDescent="0.25">
      <c r="A9" s="24" t="s">
        <v>19</v>
      </c>
      <c r="B9" s="14">
        <v>1450268833</v>
      </c>
      <c r="C9" s="21">
        <v>0</v>
      </c>
      <c r="D9" s="21">
        <v>0</v>
      </c>
      <c r="E9" s="21">
        <v>0</v>
      </c>
      <c r="F9" s="21">
        <f>C9+D9+E9</f>
        <v>0</v>
      </c>
      <c r="G9" s="21">
        <v>0</v>
      </c>
      <c r="H9" s="21">
        <v>0</v>
      </c>
      <c r="I9" s="21">
        <f t="shared" si="5"/>
        <v>0</v>
      </c>
      <c r="J9" s="25">
        <f t="shared" si="1"/>
        <v>1450268833</v>
      </c>
      <c r="K9" s="26">
        <f>IF(B9&lt;&gt;0,I9/B9,0)</f>
        <v>0</v>
      </c>
      <c r="L9" s="26"/>
      <c r="M9" s="11"/>
      <c r="N9" s="27">
        <v>0</v>
      </c>
      <c r="Q9" s="18"/>
    </row>
    <row r="10" spans="1:17" x14ac:dyDescent="0.25">
      <c r="A10" s="24" t="s">
        <v>20</v>
      </c>
      <c r="B10" s="14">
        <v>12145991240</v>
      </c>
      <c r="C10" s="21">
        <v>0</v>
      </c>
      <c r="D10" s="21">
        <v>0</v>
      </c>
      <c r="E10" s="21">
        <v>0</v>
      </c>
      <c r="F10" s="21">
        <f>C10+D10+E10</f>
        <v>0</v>
      </c>
      <c r="G10" s="21">
        <v>0</v>
      </c>
      <c r="H10" s="21">
        <v>0</v>
      </c>
      <c r="I10" s="21">
        <f t="shared" si="5"/>
        <v>0</v>
      </c>
      <c r="J10" s="25">
        <f t="shared" si="1"/>
        <v>12145991240</v>
      </c>
      <c r="K10" s="26">
        <f>IF(B10&lt;&gt;0,I10/B10,0)</f>
        <v>0</v>
      </c>
      <c r="L10" s="26"/>
      <c r="M10" s="11"/>
      <c r="N10" s="16">
        <v>0</v>
      </c>
      <c r="Q10" s="18"/>
    </row>
    <row r="11" spans="1:17" x14ac:dyDescent="0.25">
      <c r="A11" s="24" t="s">
        <v>21</v>
      </c>
      <c r="B11" s="14">
        <v>4540396078</v>
      </c>
      <c r="C11" s="20">
        <v>0</v>
      </c>
      <c r="D11" s="20">
        <v>0</v>
      </c>
      <c r="E11" s="20">
        <v>0</v>
      </c>
      <c r="F11" s="21">
        <f t="shared" si="6"/>
        <v>0</v>
      </c>
      <c r="G11" s="21">
        <v>0</v>
      </c>
      <c r="H11" s="21">
        <v>0</v>
      </c>
      <c r="I11" s="21">
        <f t="shared" si="5"/>
        <v>0</v>
      </c>
      <c r="J11" s="14">
        <f t="shared" si="1"/>
        <v>4540396078</v>
      </c>
      <c r="K11" s="26">
        <f t="shared" si="4"/>
        <v>0</v>
      </c>
      <c r="L11" s="22"/>
      <c r="N11" s="27">
        <v>0</v>
      </c>
    </row>
    <row r="12" spans="1:17" x14ac:dyDescent="0.25">
      <c r="A12" s="24" t="s">
        <v>22</v>
      </c>
      <c r="B12" s="14">
        <v>65690343850</v>
      </c>
      <c r="C12" s="20">
        <v>0</v>
      </c>
      <c r="D12" s="20">
        <v>0</v>
      </c>
      <c r="E12" s="20">
        <v>0</v>
      </c>
      <c r="F12" s="21">
        <f t="shared" si="6"/>
        <v>0</v>
      </c>
      <c r="G12" s="21">
        <v>0</v>
      </c>
      <c r="H12" s="21">
        <v>0</v>
      </c>
      <c r="I12" s="21">
        <f t="shared" si="5"/>
        <v>0</v>
      </c>
      <c r="J12" s="25">
        <f t="shared" si="1"/>
        <v>65690343850</v>
      </c>
      <c r="K12" s="22">
        <f t="shared" si="4"/>
        <v>0</v>
      </c>
      <c r="L12" s="22"/>
      <c r="N12" s="28">
        <v>0</v>
      </c>
    </row>
    <row r="13" spans="1:17" x14ac:dyDescent="0.25">
      <c r="A13" s="24" t="s">
        <v>23</v>
      </c>
      <c r="B13" s="14">
        <v>24000000000</v>
      </c>
      <c r="C13" s="20">
        <v>0</v>
      </c>
      <c r="D13" s="20">
        <v>0</v>
      </c>
      <c r="E13" s="20">
        <v>0</v>
      </c>
      <c r="F13" s="21">
        <f>C13+D13+E13</f>
        <v>0</v>
      </c>
      <c r="G13" s="21">
        <v>0</v>
      </c>
      <c r="H13" s="21">
        <v>0</v>
      </c>
      <c r="I13" s="21">
        <f t="shared" si="5"/>
        <v>0</v>
      </c>
      <c r="J13" s="25">
        <f t="shared" si="1"/>
        <v>24000000000</v>
      </c>
      <c r="K13" s="22">
        <f t="shared" si="4"/>
        <v>0</v>
      </c>
      <c r="L13" s="22" t="s">
        <v>24</v>
      </c>
      <c r="N13" s="28">
        <v>0</v>
      </c>
    </row>
    <row r="14" spans="1:17" ht="16.5" thickBot="1" x14ac:dyDescent="0.3">
      <c r="A14" s="24" t="s">
        <v>25</v>
      </c>
      <c r="B14" s="14">
        <v>12000000000</v>
      </c>
      <c r="C14" s="14">
        <v>678631000.00000095</v>
      </c>
      <c r="D14" s="25">
        <v>-1750267500</v>
      </c>
      <c r="E14" s="25">
        <v>2935389300</v>
      </c>
      <c r="F14" s="25">
        <f t="shared" si="6"/>
        <v>1863752800.000001</v>
      </c>
      <c r="G14" s="25">
        <v>3689506000</v>
      </c>
      <c r="H14" s="25">
        <v>-1355100300</v>
      </c>
      <c r="I14" s="25">
        <f>F14+G14+H14</f>
        <v>4198158500.000001</v>
      </c>
      <c r="J14" s="25">
        <f t="shared" si="1"/>
        <v>7801841499.999999</v>
      </c>
      <c r="K14" s="26">
        <f t="shared" si="4"/>
        <v>0.34984654166666673</v>
      </c>
      <c r="L14" s="17">
        <f>(N14-I14)/N14</f>
        <v>1.7830550049072453</v>
      </c>
      <c r="N14" s="28">
        <v>-5361256200</v>
      </c>
    </row>
    <row r="15" spans="1:17" ht="17.25" thickTop="1" thickBot="1" x14ac:dyDescent="0.3">
      <c r="A15" s="5" t="s">
        <v>26</v>
      </c>
      <c r="B15" s="6">
        <v>320644999999.74084</v>
      </c>
      <c r="C15" s="6">
        <f t="shared" ref="C15:I15" si="7">C16+C30</f>
        <v>5886123370.0653391</v>
      </c>
      <c r="D15" s="6">
        <f t="shared" si="7"/>
        <v>9610922874.4200001</v>
      </c>
      <c r="E15" s="6">
        <f t="shared" si="7"/>
        <v>18060395086.66</v>
      </c>
      <c r="F15" s="6">
        <f t="shared" si="7"/>
        <v>33557441331.14534</v>
      </c>
      <c r="G15" s="6">
        <f t="shared" si="7"/>
        <v>13551299339.899998</v>
      </c>
      <c r="H15" s="6">
        <f t="shared" si="7"/>
        <v>10086327099.889997</v>
      </c>
      <c r="I15" s="6">
        <f t="shared" si="7"/>
        <v>57195067770.935341</v>
      </c>
      <c r="J15" s="6">
        <f t="shared" si="1"/>
        <v>263449932228.80551</v>
      </c>
      <c r="K15" s="7">
        <f t="shared" si="4"/>
        <v>0.17837504957501776</v>
      </c>
      <c r="L15" s="7">
        <f t="shared" ref="L15:L32" si="8">I15/N15-1</f>
        <v>-8.6419710099109537E-2</v>
      </c>
      <c r="N15" s="6">
        <v>62605409073.72261</v>
      </c>
    </row>
    <row r="16" spans="1:17" ht="16.5" thickTop="1" x14ac:dyDescent="0.25">
      <c r="A16" s="29" t="s">
        <v>27</v>
      </c>
      <c r="B16" s="30">
        <v>162234719314.21332</v>
      </c>
      <c r="C16" s="30">
        <f t="shared" ref="C16:I16" si="9">C17+C18+C21+C27</f>
        <v>5712116537.6153393</v>
      </c>
      <c r="D16" s="30">
        <f t="shared" si="9"/>
        <v>8850366435.7600002</v>
      </c>
      <c r="E16" s="30">
        <f t="shared" si="9"/>
        <v>16516022109.519999</v>
      </c>
      <c r="F16" s="30">
        <f t="shared" si="9"/>
        <v>31078505082.89534</v>
      </c>
      <c r="G16" s="30">
        <f t="shared" si="9"/>
        <v>11327334683.689999</v>
      </c>
      <c r="H16" s="30">
        <f t="shared" si="9"/>
        <v>8851947652.9199982</v>
      </c>
      <c r="I16" s="30">
        <f t="shared" si="9"/>
        <v>51257787419.505341</v>
      </c>
      <c r="J16" s="30">
        <f t="shared" si="1"/>
        <v>110976931894.70798</v>
      </c>
      <c r="K16" s="31">
        <f t="shared" si="4"/>
        <v>0.31594832250567878</v>
      </c>
      <c r="L16" s="31">
        <f t="shared" si="8"/>
        <v>0.16596100684563297</v>
      </c>
      <c r="M16" s="11"/>
      <c r="N16" s="30">
        <v>43961836732.582603</v>
      </c>
    </row>
    <row r="17" spans="1:17" x14ac:dyDescent="0.25">
      <c r="A17" s="32" t="s">
        <v>28</v>
      </c>
      <c r="B17" s="33">
        <v>82282591926.930008</v>
      </c>
      <c r="C17" s="33">
        <v>4703207942.4100018</v>
      </c>
      <c r="D17" s="33">
        <v>5301190815.000001</v>
      </c>
      <c r="E17" s="33">
        <v>10421069235.470001</v>
      </c>
      <c r="F17" s="33">
        <f>C17+D17+E17</f>
        <v>20425467992.880005</v>
      </c>
      <c r="G17" s="33">
        <v>6230182248.0199995</v>
      </c>
      <c r="H17" s="33">
        <v>5192271983.7999992</v>
      </c>
      <c r="I17" s="33">
        <f>F17+G17+H17</f>
        <v>31847922224.700005</v>
      </c>
      <c r="J17" s="33">
        <f t="shared" si="1"/>
        <v>50434669702.230003</v>
      </c>
      <c r="K17" s="34">
        <f>IF(B17&lt;&gt;0,I17/B17,0)</f>
        <v>0.38705540842687769</v>
      </c>
      <c r="L17" s="34">
        <f>I17/N17-1</f>
        <v>0.2106600735705122</v>
      </c>
      <c r="M17" s="11"/>
      <c r="N17" s="33">
        <v>26306246418.760002</v>
      </c>
    </row>
    <row r="18" spans="1:17" x14ac:dyDescent="0.25">
      <c r="A18" s="32" t="s">
        <v>29</v>
      </c>
      <c r="B18" s="33">
        <v>54421829800.906509</v>
      </c>
      <c r="C18" s="33">
        <f t="shared" ref="C18:I18" si="10">C19+C20</f>
        <v>764140239.70533705</v>
      </c>
      <c r="D18" s="33">
        <f t="shared" si="10"/>
        <v>1750992529.98</v>
      </c>
      <c r="E18" s="33">
        <f t="shared" si="10"/>
        <v>4733391942.1899996</v>
      </c>
      <c r="F18" s="33">
        <f t="shared" si="10"/>
        <v>7248524711.8753366</v>
      </c>
      <c r="G18" s="33">
        <f t="shared" si="10"/>
        <v>3221304324.5099998</v>
      </c>
      <c r="H18" s="33">
        <f t="shared" si="10"/>
        <v>2736684075.4000001</v>
      </c>
      <c r="I18" s="33">
        <f t="shared" si="10"/>
        <v>13206513111.785336</v>
      </c>
      <c r="J18" s="33">
        <f t="shared" si="1"/>
        <v>41215316689.12117</v>
      </c>
      <c r="K18" s="34">
        <f t="shared" si="4"/>
        <v>0.24266940601040493</v>
      </c>
      <c r="L18" s="34">
        <f t="shared" si="8"/>
        <v>0.12812467033488684</v>
      </c>
      <c r="M18" s="11"/>
      <c r="N18" s="33">
        <v>11706607841.370003</v>
      </c>
      <c r="Q18" s="18"/>
    </row>
    <row r="19" spans="1:17" x14ac:dyDescent="0.25">
      <c r="A19" s="35" t="s">
        <v>30</v>
      </c>
      <c r="B19" s="36">
        <v>37482839800.906509</v>
      </c>
      <c r="C19" s="36">
        <v>737564524.04000008</v>
      </c>
      <c r="D19" s="36">
        <v>1211082770.5799999</v>
      </c>
      <c r="E19" s="36">
        <v>3748899165.9899998</v>
      </c>
      <c r="F19" s="36">
        <f>C19+D19+E19</f>
        <v>5697546460.6099997</v>
      </c>
      <c r="G19" s="36">
        <v>2260350786.5099998</v>
      </c>
      <c r="H19" s="36">
        <v>1891620280.4000001</v>
      </c>
      <c r="I19" s="36">
        <f>F19+G19+H19</f>
        <v>9849517527.5199986</v>
      </c>
      <c r="J19" s="36">
        <f t="shared" si="1"/>
        <v>27633322273.386513</v>
      </c>
      <c r="K19" s="37">
        <f t="shared" si="4"/>
        <v>0.26277404753312716</v>
      </c>
      <c r="L19" s="37">
        <f t="shared" si="8"/>
        <v>0.31087393655333262</v>
      </c>
      <c r="N19" s="36">
        <v>7513703074.6200008</v>
      </c>
      <c r="P19" s="38"/>
    </row>
    <row r="20" spans="1:17" x14ac:dyDescent="0.25">
      <c r="A20" s="35" t="s">
        <v>31</v>
      </c>
      <c r="B20" s="36">
        <v>16938990000</v>
      </c>
      <c r="C20" s="36">
        <v>26575715.665336996</v>
      </c>
      <c r="D20" s="36">
        <v>539909759.39999998</v>
      </c>
      <c r="E20" s="36">
        <v>984492776.20000005</v>
      </c>
      <c r="F20" s="36">
        <f>C20+D20+E20</f>
        <v>1550978251.265337</v>
      </c>
      <c r="G20" s="36">
        <v>960953538</v>
      </c>
      <c r="H20" s="36">
        <v>845063795</v>
      </c>
      <c r="I20" s="36">
        <f>F20+G20+H20</f>
        <v>3356995584.265337</v>
      </c>
      <c r="J20" s="36">
        <f t="shared" si="1"/>
        <v>13581994415.734663</v>
      </c>
      <c r="K20" s="37">
        <f t="shared" si="4"/>
        <v>0.19818156715750684</v>
      </c>
      <c r="L20" s="37">
        <f t="shared" si="8"/>
        <v>-0.19936278761050708</v>
      </c>
      <c r="N20" s="36">
        <v>4192904766.75</v>
      </c>
      <c r="P20" s="39"/>
    </row>
    <row r="21" spans="1:17" x14ac:dyDescent="0.25">
      <c r="A21" s="32" t="s">
        <v>32</v>
      </c>
      <c r="B21" s="33">
        <v>22648740083.866798</v>
      </c>
      <c r="C21" s="33">
        <f t="shared" ref="C21:J21" si="11">C22+C23+C24</f>
        <v>201984055</v>
      </c>
      <c r="D21" s="33">
        <f t="shared" si="11"/>
        <v>1703543551.0700002</v>
      </c>
      <c r="E21" s="33">
        <f t="shared" si="11"/>
        <v>1343931485.72</v>
      </c>
      <c r="F21" s="33">
        <f t="shared" si="11"/>
        <v>3249459091.79</v>
      </c>
      <c r="G21" s="33">
        <f t="shared" si="11"/>
        <v>1666429296.49</v>
      </c>
      <c r="H21" s="33">
        <f t="shared" si="11"/>
        <v>414709913.82999998</v>
      </c>
      <c r="I21" s="33">
        <f t="shared" si="11"/>
        <v>5330598302.1100006</v>
      </c>
      <c r="J21" s="33">
        <f t="shared" si="11"/>
        <v>17318141781.756798</v>
      </c>
      <c r="K21" s="34">
        <f t="shared" si="4"/>
        <v>0.23535959538460616</v>
      </c>
      <c r="L21" s="34">
        <f t="shared" si="8"/>
        <v>6.763599055128755E-2</v>
      </c>
      <c r="M21" s="11"/>
      <c r="N21" s="33">
        <v>4992898655.8025999</v>
      </c>
      <c r="P21" s="39"/>
    </row>
    <row r="22" spans="1:17" x14ac:dyDescent="0.25">
      <c r="A22" s="40" t="s">
        <v>33</v>
      </c>
      <c r="B22" s="41">
        <v>1044647116.7799988</v>
      </c>
      <c r="C22" s="42">
        <v>0</v>
      </c>
      <c r="D22" s="41">
        <v>12223665</v>
      </c>
      <c r="E22" s="41">
        <v>13073124.580000058</v>
      </c>
      <c r="F22" s="41">
        <f>C22+D22+E22</f>
        <v>25296789.580000058</v>
      </c>
      <c r="G22" s="41">
        <v>83419735.159999967</v>
      </c>
      <c r="H22" s="41">
        <v>44167636.829999983</v>
      </c>
      <c r="I22" s="41">
        <f>F22+G22+H22</f>
        <v>152884161.56999999</v>
      </c>
      <c r="J22" s="41">
        <f t="shared" si="1"/>
        <v>891762955.20999885</v>
      </c>
      <c r="K22" s="43">
        <f t="shared" si="4"/>
        <v>0.1463500536346162</v>
      </c>
      <c r="L22" s="43">
        <f t="shared" si="8"/>
        <v>0.19637236635908706</v>
      </c>
      <c r="N22" s="41">
        <v>127789780.06259996</v>
      </c>
    </row>
    <row r="23" spans="1:17" x14ac:dyDescent="0.25">
      <c r="A23" s="40" t="s">
        <v>34</v>
      </c>
      <c r="B23" s="41">
        <v>12804092967.0868</v>
      </c>
      <c r="C23" s="41">
        <v>201984055</v>
      </c>
      <c r="D23" s="41">
        <v>523810981.69</v>
      </c>
      <c r="E23" s="41">
        <v>1267176464.53</v>
      </c>
      <c r="F23" s="41">
        <f>C23+D23+E23</f>
        <v>1992971501.22</v>
      </c>
      <c r="G23" s="41">
        <v>706446398.75999999</v>
      </c>
      <c r="H23" s="41">
        <v>271441752</v>
      </c>
      <c r="I23" s="41">
        <f>F23+G23+H23</f>
        <v>2970859651.98</v>
      </c>
      <c r="J23" s="41">
        <f t="shared" si="1"/>
        <v>9833233315.1068001</v>
      </c>
      <c r="K23" s="43">
        <f t="shared" si="4"/>
        <v>0.23202421753861516</v>
      </c>
      <c r="L23" s="43">
        <f t="shared" si="8"/>
        <v>0.5442068332495702</v>
      </c>
      <c r="N23" s="41">
        <v>1923874178</v>
      </c>
      <c r="P23" s="11"/>
    </row>
    <row r="24" spans="1:17" x14ac:dyDescent="0.25">
      <c r="A24" s="44" t="s">
        <v>35</v>
      </c>
      <c r="B24" s="45">
        <f>B25+B26</f>
        <v>8800000000</v>
      </c>
      <c r="C24" s="46">
        <f>C25+C26</f>
        <v>0</v>
      </c>
      <c r="D24" s="45">
        <f>D25+D26</f>
        <v>1167508904.3800001</v>
      </c>
      <c r="E24" s="45">
        <f>E25+E26</f>
        <v>63681896.609999999</v>
      </c>
      <c r="F24" s="45">
        <f>C24+D24+E24</f>
        <v>1231190800.99</v>
      </c>
      <c r="G24" s="45">
        <f>G25+G26</f>
        <v>876563162.57000005</v>
      </c>
      <c r="H24" s="45">
        <f>H25+H26</f>
        <v>99100525</v>
      </c>
      <c r="I24" s="45">
        <f>I25+I26</f>
        <v>2206854488.5599999</v>
      </c>
      <c r="J24" s="41">
        <f>J25+J26</f>
        <v>6593145511.4400005</v>
      </c>
      <c r="K24" s="43">
        <f t="shared" si="4"/>
        <v>0.25077891915454542</v>
      </c>
      <c r="L24" s="43">
        <f>I24/N24-1</f>
        <v>-0.24968432806273044</v>
      </c>
      <c r="N24" s="33">
        <v>2941234697.7399998</v>
      </c>
      <c r="P24" s="11"/>
    </row>
    <row r="25" spans="1:17" x14ac:dyDescent="0.25">
      <c r="A25" s="44" t="s">
        <v>36</v>
      </c>
      <c r="B25" s="45">
        <v>8800000000</v>
      </c>
      <c r="C25" s="46">
        <v>0</v>
      </c>
      <c r="D25" s="45">
        <v>1167508904.3800001</v>
      </c>
      <c r="E25" s="45">
        <v>63681896.609999999</v>
      </c>
      <c r="F25" s="41">
        <f>C25+D25+E25</f>
        <v>1231190800.99</v>
      </c>
      <c r="G25" s="41">
        <v>876563162.57000005</v>
      </c>
      <c r="H25" s="45">
        <v>99100525</v>
      </c>
      <c r="I25" s="41">
        <f>F25+G25+H25</f>
        <v>2206854488.5599999</v>
      </c>
      <c r="J25" s="41">
        <f>B25-I25</f>
        <v>6593145511.4400005</v>
      </c>
      <c r="K25" s="43">
        <f>IF(B25&lt;&gt;0,I25/B25,0)</f>
        <v>0.25077891915454542</v>
      </c>
      <c r="L25" s="43">
        <f>I25/N25-1</f>
        <v>-0.24968432806273044</v>
      </c>
      <c r="N25" s="45">
        <v>2941234697.7399998</v>
      </c>
      <c r="P25" s="11"/>
    </row>
    <row r="26" spans="1:17" hidden="1" x14ac:dyDescent="0.25">
      <c r="A26" s="44" t="s">
        <v>37</v>
      </c>
      <c r="B26" s="45">
        <v>0</v>
      </c>
      <c r="C26" s="45">
        <f>[44]TEREDA_RESUME_MENSUEL!$C$26</f>
        <v>0</v>
      </c>
      <c r="D26" s="45">
        <f>[44]TEREDA_RESUME_MENSUEL!$D$26</f>
        <v>0</v>
      </c>
      <c r="E26" s="45">
        <f>[44]TEREDA_RESUME_MENSUEL!$E$256</f>
        <v>0</v>
      </c>
      <c r="F26" s="45">
        <f>C26+D26+E26</f>
        <v>0</v>
      </c>
      <c r="G26" s="47">
        <f>[44]TEREDA_RESUME_MENSUEL!$G$26</f>
        <v>0</v>
      </c>
      <c r="H26" s="45">
        <f>[44]TEREDA_RESUME_MENSUEL!$H$26</f>
        <v>0</v>
      </c>
      <c r="I26" s="41">
        <f>F26+G26+H26</f>
        <v>0</v>
      </c>
      <c r="J26" s="47">
        <f>B26-I26</f>
        <v>0</v>
      </c>
      <c r="K26" s="43">
        <f>IF(B26&lt;&gt;0,I26/B26,0)</f>
        <v>0</v>
      </c>
      <c r="L26" s="48"/>
      <c r="N26" s="47">
        <v>0</v>
      </c>
      <c r="P26" s="11"/>
    </row>
    <row r="27" spans="1:17" x14ac:dyDescent="0.25">
      <c r="A27" s="32" t="s">
        <v>38</v>
      </c>
      <c r="B27" s="33">
        <v>2881557502.5100007</v>
      </c>
      <c r="C27" s="33">
        <f t="shared" ref="C27:I27" si="12">C28+C29</f>
        <v>42784300.5</v>
      </c>
      <c r="D27" s="33">
        <f t="shared" si="12"/>
        <v>94639539.709999993</v>
      </c>
      <c r="E27" s="33">
        <f t="shared" si="12"/>
        <v>17629446.140000001</v>
      </c>
      <c r="F27" s="33">
        <f t="shared" si="12"/>
        <v>155053286.34999999</v>
      </c>
      <c r="G27" s="33">
        <f t="shared" si="12"/>
        <v>209418814.66999999</v>
      </c>
      <c r="H27" s="33">
        <f t="shared" si="12"/>
        <v>508281679.88999999</v>
      </c>
      <c r="I27" s="33">
        <f t="shared" si="12"/>
        <v>872753780.90999997</v>
      </c>
      <c r="J27" s="33">
        <f t="shared" si="1"/>
        <v>2008803721.6000009</v>
      </c>
      <c r="K27" s="34">
        <f t="shared" si="4"/>
        <v>0.30287571223193765</v>
      </c>
      <c r="L27" s="34">
        <f t="shared" si="8"/>
        <v>-8.7157667862194588E-2</v>
      </c>
      <c r="M27" s="11"/>
      <c r="N27" s="33">
        <v>956083816.64999998</v>
      </c>
      <c r="P27" s="11"/>
    </row>
    <row r="28" spans="1:17" x14ac:dyDescent="0.25">
      <c r="A28" s="40" t="s">
        <v>39</v>
      </c>
      <c r="B28" s="45">
        <v>391080801.12</v>
      </c>
      <c r="C28" s="47">
        <v>0</v>
      </c>
      <c r="D28" s="45">
        <v>20828053.969999999</v>
      </c>
      <c r="E28" s="47">
        <v>0</v>
      </c>
      <c r="F28" s="45">
        <f>C28+D28+E28</f>
        <v>20828053.969999999</v>
      </c>
      <c r="G28" s="47">
        <v>0</v>
      </c>
      <c r="H28" s="47">
        <v>0</v>
      </c>
      <c r="I28" s="45">
        <f>F28+G28+H28</f>
        <v>20828053.969999999</v>
      </c>
      <c r="J28" s="45">
        <f t="shared" si="1"/>
        <v>370252747.14999998</v>
      </c>
      <c r="K28" s="48">
        <f>IF(B28&lt;&gt;0,I28/B28,0)</f>
        <v>5.325767439964172E-2</v>
      </c>
      <c r="L28" s="48">
        <f t="shared" si="8"/>
        <v>-0.41583230470105348</v>
      </c>
      <c r="N28" s="45">
        <v>35654237.880000003</v>
      </c>
    </row>
    <row r="29" spans="1:17" x14ac:dyDescent="0.25">
      <c r="A29" s="40" t="s">
        <v>40</v>
      </c>
      <c r="B29" s="45">
        <v>2490476701.3900008</v>
      </c>
      <c r="C29" s="45">
        <v>42784300.5</v>
      </c>
      <c r="D29" s="45">
        <v>73811485.739999995</v>
      </c>
      <c r="E29" s="45">
        <v>17629446.140000001</v>
      </c>
      <c r="F29" s="45">
        <f>C29+D29+E29</f>
        <v>134225232.38</v>
      </c>
      <c r="G29" s="45">
        <v>209418814.66999999</v>
      </c>
      <c r="H29" s="45">
        <v>508281679.88999999</v>
      </c>
      <c r="I29" s="45">
        <f>F29+G29+H29</f>
        <v>851925726.93999994</v>
      </c>
      <c r="J29" s="45">
        <f t="shared" si="1"/>
        <v>1638550974.4500008</v>
      </c>
      <c r="K29" s="48">
        <f t="shared" si="4"/>
        <v>0.34207335746787659</v>
      </c>
      <c r="L29" s="48">
        <f t="shared" si="8"/>
        <v>-7.4425956542535254E-2</v>
      </c>
      <c r="N29" s="45">
        <v>920429578.76999998</v>
      </c>
    </row>
    <row r="30" spans="1:17" x14ac:dyDescent="0.25">
      <c r="A30" s="49" t="s">
        <v>41</v>
      </c>
      <c r="B30" s="50">
        <v>158410280685.52753</v>
      </c>
      <c r="C30" s="50">
        <f t="shared" ref="C30:I30" si="13">SUM(C31,C38,C41)</f>
        <v>174006832.45000002</v>
      </c>
      <c r="D30" s="50">
        <f t="shared" si="13"/>
        <v>760556438.66000009</v>
      </c>
      <c r="E30" s="50">
        <f t="shared" si="13"/>
        <v>1544372977.1400001</v>
      </c>
      <c r="F30" s="50">
        <f t="shared" si="13"/>
        <v>2478936248.25</v>
      </c>
      <c r="G30" s="50">
        <f t="shared" si="13"/>
        <v>2223964656.21</v>
      </c>
      <c r="H30" s="50">
        <f t="shared" si="13"/>
        <v>1234379446.97</v>
      </c>
      <c r="I30" s="50">
        <f t="shared" si="13"/>
        <v>5937280351.4300003</v>
      </c>
      <c r="J30" s="50">
        <f t="shared" si="1"/>
        <v>152473000334.09753</v>
      </c>
      <c r="K30" s="51">
        <f t="shared" si="4"/>
        <v>3.7480397899278733E-2</v>
      </c>
      <c r="L30" s="51">
        <f t="shared" si="8"/>
        <v>-0.68153740909790939</v>
      </c>
      <c r="M30" s="11"/>
      <c r="N30" s="50">
        <v>18643572341.139999</v>
      </c>
      <c r="Q30" s="11"/>
    </row>
    <row r="31" spans="1:17" x14ac:dyDescent="0.25">
      <c r="A31" s="52" t="s">
        <v>42</v>
      </c>
      <c r="B31" s="53">
        <v>117745000000.01001</v>
      </c>
      <c r="C31" s="54">
        <f t="shared" ref="C31:I31" si="14">SUM(C32:C36)</f>
        <v>0</v>
      </c>
      <c r="D31" s="53">
        <f t="shared" si="14"/>
        <v>164064838</v>
      </c>
      <c r="E31" s="53">
        <f t="shared" si="14"/>
        <v>763675723.28999996</v>
      </c>
      <c r="F31" s="53">
        <f t="shared" si="14"/>
        <v>927740561.28999996</v>
      </c>
      <c r="G31" s="53">
        <f t="shared" si="14"/>
        <v>206986827.11000001</v>
      </c>
      <c r="H31" s="53">
        <f t="shared" si="14"/>
        <v>258750000</v>
      </c>
      <c r="I31" s="53">
        <f t="shared" si="14"/>
        <v>1393477388.4000001</v>
      </c>
      <c r="J31" s="53">
        <f t="shared" si="1"/>
        <v>116351522611.61002</v>
      </c>
      <c r="K31" s="55">
        <f t="shared" si="4"/>
        <v>1.183470540914588E-2</v>
      </c>
      <c r="L31" s="55">
        <f t="shared" si="8"/>
        <v>-0.14658181741702336</v>
      </c>
      <c r="M31" s="11"/>
      <c r="N31" s="50">
        <v>1632818958.9099998</v>
      </c>
    </row>
    <row r="32" spans="1:17" x14ac:dyDescent="0.25">
      <c r="A32" s="56" t="s">
        <v>43</v>
      </c>
      <c r="B32" s="57">
        <v>33917999999.640003</v>
      </c>
      <c r="C32" s="58">
        <v>0</v>
      </c>
      <c r="D32" s="57">
        <v>164064838</v>
      </c>
      <c r="E32" s="57">
        <v>763675723.28999996</v>
      </c>
      <c r="F32" s="57">
        <f>C32+D32+E32</f>
        <v>927740561.28999996</v>
      </c>
      <c r="G32" s="57">
        <v>206986827.11000001</v>
      </c>
      <c r="H32" s="57">
        <v>258750000</v>
      </c>
      <c r="I32" s="57">
        <f>F32+G32+H32</f>
        <v>1393477388.4000001</v>
      </c>
      <c r="J32" s="57">
        <f t="shared" si="1"/>
        <v>32524522611.240002</v>
      </c>
      <c r="K32" s="48">
        <f t="shared" si="4"/>
        <v>4.1083713320796925E-2</v>
      </c>
      <c r="L32" s="48">
        <f t="shared" si="8"/>
        <v>-0.14658181741702336</v>
      </c>
      <c r="N32" s="45">
        <v>1632818958.9099998</v>
      </c>
    </row>
    <row r="33" spans="1:18" x14ac:dyDescent="0.25">
      <c r="A33" s="56" t="s">
        <v>44</v>
      </c>
      <c r="B33" s="57">
        <v>1450268832.5100002</v>
      </c>
      <c r="C33" s="59">
        <v>0</v>
      </c>
      <c r="D33" s="59">
        <v>0</v>
      </c>
      <c r="E33" s="59">
        <v>0</v>
      </c>
      <c r="F33" s="59">
        <f>C33+D33+E33</f>
        <v>0</v>
      </c>
      <c r="G33" s="59">
        <v>0</v>
      </c>
      <c r="H33" s="59">
        <v>0</v>
      </c>
      <c r="I33" s="59">
        <f>F33+G33+H33</f>
        <v>0</v>
      </c>
      <c r="J33" s="57">
        <f t="shared" si="1"/>
        <v>1450268832.5100002</v>
      </c>
      <c r="K33" s="60">
        <f t="shared" si="4"/>
        <v>0</v>
      </c>
      <c r="L33" s="48"/>
      <c r="N33" s="61">
        <v>0</v>
      </c>
    </row>
    <row r="34" spans="1:18" x14ac:dyDescent="0.25">
      <c r="A34" s="56" t="s">
        <v>20</v>
      </c>
      <c r="B34" s="57">
        <v>12145991240</v>
      </c>
      <c r="C34" s="61">
        <v>0</v>
      </c>
      <c r="D34" s="61">
        <v>0</v>
      </c>
      <c r="E34" s="61">
        <v>0</v>
      </c>
      <c r="F34" s="61">
        <f>C34+D34+E34</f>
        <v>0</v>
      </c>
      <c r="G34" s="61">
        <v>0</v>
      </c>
      <c r="H34" s="61">
        <v>0</v>
      </c>
      <c r="I34" s="61">
        <f>F34+G34+H34</f>
        <v>0</v>
      </c>
      <c r="J34" s="57">
        <f t="shared" si="1"/>
        <v>12145991240</v>
      </c>
      <c r="K34" s="60">
        <f>IF(B34&lt;&gt;0,I34/B34,0)</f>
        <v>0</v>
      </c>
      <c r="L34" s="48"/>
      <c r="N34" s="61">
        <v>0</v>
      </c>
    </row>
    <row r="35" spans="1:18" x14ac:dyDescent="0.25">
      <c r="A35" s="56" t="s">
        <v>45</v>
      </c>
      <c r="B35" s="57">
        <v>4540396078</v>
      </c>
      <c r="C35" s="61">
        <v>0</v>
      </c>
      <c r="D35" s="61">
        <v>0</v>
      </c>
      <c r="E35" s="61">
        <v>0</v>
      </c>
      <c r="F35" s="61">
        <f>C35+D35+E35</f>
        <v>0</v>
      </c>
      <c r="G35" s="61">
        <v>0</v>
      </c>
      <c r="H35" s="61">
        <v>0</v>
      </c>
      <c r="I35" s="61">
        <f>F35+G35+H35</f>
        <v>0</v>
      </c>
      <c r="J35" s="57">
        <f t="shared" si="1"/>
        <v>4540396078</v>
      </c>
      <c r="K35" s="62">
        <f t="shared" si="4"/>
        <v>0</v>
      </c>
      <c r="L35" s="62"/>
      <c r="N35" s="61">
        <v>0</v>
      </c>
      <c r="R35" s="18"/>
    </row>
    <row r="36" spans="1:18" ht="17.25" customHeight="1" x14ac:dyDescent="0.25">
      <c r="A36" s="56" t="s">
        <v>46</v>
      </c>
      <c r="B36" s="57">
        <v>65690343849.860001</v>
      </c>
      <c r="C36" s="61">
        <v>0</v>
      </c>
      <c r="D36" s="61">
        <v>0</v>
      </c>
      <c r="E36" s="61">
        <v>0</v>
      </c>
      <c r="F36" s="61">
        <f>C36+D36+E36</f>
        <v>0</v>
      </c>
      <c r="G36" s="61">
        <v>0</v>
      </c>
      <c r="H36" s="61">
        <v>0</v>
      </c>
      <c r="I36" s="61">
        <f>F36+G36+H36</f>
        <v>0</v>
      </c>
      <c r="J36" s="57">
        <f t="shared" si="1"/>
        <v>65690343849.860001</v>
      </c>
      <c r="K36" s="60">
        <f t="shared" si="4"/>
        <v>0</v>
      </c>
      <c r="L36" s="60">
        <v>0</v>
      </c>
      <c r="N36" s="61">
        <v>0</v>
      </c>
    </row>
    <row r="37" spans="1:18" ht="17.25" hidden="1" customHeight="1" x14ac:dyDescent="0.25">
      <c r="A37" s="56"/>
      <c r="B37" s="57"/>
      <c r="C37" s="61"/>
      <c r="D37" s="61"/>
      <c r="E37" s="61"/>
      <c r="F37" s="61"/>
      <c r="G37" s="61"/>
      <c r="H37" s="61"/>
      <c r="I37" s="61"/>
      <c r="J37" s="61"/>
      <c r="K37" s="60"/>
      <c r="L37" s="60"/>
      <c r="N37" s="61">
        <v>0</v>
      </c>
    </row>
    <row r="38" spans="1:18" s="68" customFormat="1" x14ac:dyDescent="0.25">
      <c r="A38" s="63" t="s">
        <v>47</v>
      </c>
      <c r="B38" s="64">
        <v>3232661273.8299999</v>
      </c>
      <c r="C38" s="65">
        <f t="shared" ref="C38:I38" si="15">C39+C40</f>
        <v>0</v>
      </c>
      <c r="D38" s="64">
        <f t="shared" si="15"/>
        <v>17591434.200000003</v>
      </c>
      <c r="E38" s="64">
        <f t="shared" si="15"/>
        <v>236140799.69999999</v>
      </c>
      <c r="F38" s="64">
        <f t="shared" si="15"/>
        <v>253732233.89999998</v>
      </c>
      <c r="G38" s="64">
        <f t="shared" si="15"/>
        <v>50251200.689999998</v>
      </c>
      <c r="H38" s="64">
        <f t="shared" si="15"/>
        <v>24529133.289999999</v>
      </c>
      <c r="I38" s="64">
        <f t="shared" si="15"/>
        <v>328512567.88</v>
      </c>
      <c r="J38" s="64">
        <f t="shared" si="1"/>
        <v>2904148705.9499998</v>
      </c>
      <c r="K38" s="66">
        <f t="shared" si="4"/>
        <v>0.10162294779829627</v>
      </c>
      <c r="L38" s="66">
        <f>I38/N38-1</f>
        <v>1.3896507664777249</v>
      </c>
      <c r="M38" s="67"/>
      <c r="N38" s="64">
        <v>137473045.22000003</v>
      </c>
      <c r="R38" s="69"/>
    </row>
    <row r="39" spans="1:18" x14ac:dyDescent="0.25">
      <c r="A39" s="40" t="s">
        <v>30</v>
      </c>
      <c r="B39" s="41">
        <v>3082661273.8299999</v>
      </c>
      <c r="C39" s="42">
        <v>0</v>
      </c>
      <c r="D39" s="41">
        <v>17591434.200000003</v>
      </c>
      <c r="E39" s="41">
        <v>236140799.69999999</v>
      </c>
      <c r="F39" s="41">
        <f>C39+D39+E39</f>
        <v>253732233.89999998</v>
      </c>
      <c r="G39" s="41">
        <v>50251200.689999998</v>
      </c>
      <c r="H39" s="41">
        <v>24529133.289999999</v>
      </c>
      <c r="I39" s="41">
        <f>F39+G39+H39</f>
        <v>328512567.88</v>
      </c>
      <c r="J39" s="41">
        <f t="shared" si="1"/>
        <v>2754148705.9499998</v>
      </c>
      <c r="K39" s="43">
        <f t="shared" si="4"/>
        <v>0.10656784469603602</v>
      </c>
      <c r="L39" s="43">
        <f>I39/N39-1</f>
        <v>1.3896507664777249</v>
      </c>
      <c r="N39" s="41">
        <v>137473045.22000003</v>
      </c>
    </row>
    <row r="40" spans="1:18" x14ac:dyDescent="0.25">
      <c r="A40" s="40" t="s">
        <v>31</v>
      </c>
      <c r="B40" s="41">
        <v>150000000</v>
      </c>
      <c r="C40" s="59">
        <v>0</v>
      </c>
      <c r="D40" s="59">
        <v>0</v>
      </c>
      <c r="E40" s="59">
        <v>0</v>
      </c>
      <c r="F40" s="59">
        <f>C40+D40+E40</f>
        <v>0</v>
      </c>
      <c r="G40" s="59">
        <v>0</v>
      </c>
      <c r="H40" s="59">
        <v>0</v>
      </c>
      <c r="I40" s="59">
        <f>F40+G40+H40</f>
        <v>0</v>
      </c>
      <c r="J40" s="41">
        <f t="shared" si="1"/>
        <v>150000000</v>
      </c>
      <c r="K40" s="43">
        <f t="shared" si="4"/>
        <v>0</v>
      </c>
      <c r="L40" s="70"/>
      <c r="N40" s="59">
        <v>0</v>
      </c>
    </row>
    <row r="41" spans="1:18" s="68" customFormat="1" x14ac:dyDescent="0.25">
      <c r="A41" s="63" t="s">
        <v>48</v>
      </c>
      <c r="B41" s="71">
        <v>37432619411.6875</v>
      </c>
      <c r="C41" s="71">
        <f t="shared" ref="C41:I41" si="16">C42+C43</f>
        <v>174006832.45000002</v>
      </c>
      <c r="D41" s="71">
        <f t="shared" si="16"/>
        <v>578900166.46000004</v>
      </c>
      <c r="E41" s="71">
        <f t="shared" si="16"/>
        <v>544556454.1500001</v>
      </c>
      <c r="F41" s="71">
        <f t="shared" si="16"/>
        <v>1297463453.0599999</v>
      </c>
      <c r="G41" s="71">
        <f t="shared" si="16"/>
        <v>1966726628.4099998</v>
      </c>
      <c r="H41" s="71">
        <f t="shared" si="16"/>
        <v>951100313.68000007</v>
      </c>
      <c r="I41" s="71">
        <f t="shared" si="16"/>
        <v>4215290395.1499996</v>
      </c>
      <c r="J41" s="71">
        <f t="shared" si="1"/>
        <v>33217329016.537498</v>
      </c>
      <c r="K41" s="72">
        <f t="shared" si="4"/>
        <v>0.11261008343524763</v>
      </c>
      <c r="L41" s="72">
        <f>I41/N41-1</f>
        <v>-0.75017955542976755</v>
      </c>
      <c r="M41" s="67"/>
      <c r="N41" s="71">
        <v>16873280337.01</v>
      </c>
    </row>
    <row r="42" spans="1:18" x14ac:dyDescent="0.25">
      <c r="A42" s="40" t="s">
        <v>49</v>
      </c>
      <c r="B42" s="41">
        <v>21761713351.547501</v>
      </c>
      <c r="C42" s="41">
        <v>5214988.28</v>
      </c>
      <c r="D42" s="45">
        <v>355121475.38999999</v>
      </c>
      <c r="E42" s="41">
        <v>379094275.91000003</v>
      </c>
      <c r="F42" s="41">
        <f>C42+D42+E42</f>
        <v>739430739.57999992</v>
      </c>
      <c r="G42" s="41">
        <v>402753764.31999999</v>
      </c>
      <c r="H42" s="41">
        <v>864698381.70000005</v>
      </c>
      <c r="I42" s="41">
        <f>F42+G42+H42</f>
        <v>2006882885.5999999</v>
      </c>
      <c r="J42" s="41">
        <f t="shared" si="1"/>
        <v>19754830465.947502</v>
      </c>
      <c r="K42" s="43">
        <f t="shared" si="4"/>
        <v>9.2220812450747966E-2</v>
      </c>
      <c r="L42" s="43">
        <f>I42/N42-1</f>
        <v>-0.82636988841303438</v>
      </c>
      <c r="N42" s="41">
        <v>11558380440.220001</v>
      </c>
      <c r="R42" s="18"/>
    </row>
    <row r="43" spans="1:18" x14ac:dyDescent="0.25">
      <c r="A43" s="40" t="s">
        <v>50</v>
      </c>
      <c r="B43" s="41">
        <v>15670906060.140003</v>
      </c>
      <c r="C43" s="73">
        <v>168791844.17000002</v>
      </c>
      <c r="D43" s="45">
        <v>223778691.06999999</v>
      </c>
      <c r="E43" s="73">
        <v>165462178.24000001</v>
      </c>
      <c r="F43" s="41">
        <f>C43+D43+E43</f>
        <v>558032713.48000002</v>
      </c>
      <c r="G43" s="73">
        <v>1563972864.0899999</v>
      </c>
      <c r="H43" s="41">
        <v>86401931.980000004</v>
      </c>
      <c r="I43" s="41">
        <f>F43+G43+H43</f>
        <v>2208407509.5499997</v>
      </c>
      <c r="J43" s="73">
        <f t="shared" si="1"/>
        <v>13462498550.590004</v>
      </c>
      <c r="K43" s="74">
        <f t="shared" si="4"/>
        <v>0.14092404747210066</v>
      </c>
      <c r="L43" s="74">
        <f>I43/N43-1</f>
        <v>-0.58448746873223434</v>
      </c>
      <c r="N43" s="41">
        <v>5314899896.79</v>
      </c>
    </row>
    <row r="44" spans="1:18" ht="16.5" thickBot="1" x14ac:dyDescent="0.3">
      <c r="A44" s="49"/>
      <c r="B44" s="50"/>
      <c r="C44" s="50"/>
      <c r="D44" s="50"/>
      <c r="E44" s="50"/>
      <c r="F44" s="50"/>
      <c r="G44" s="50"/>
      <c r="H44" s="50"/>
      <c r="I44" s="50"/>
      <c r="J44" s="50"/>
      <c r="K44" s="51"/>
      <c r="L44" s="51"/>
      <c r="N44" s="50"/>
    </row>
    <row r="45" spans="1:18" ht="17.25" thickTop="1" thickBot="1" x14ac:dyDescent="0.3">
      <c r="A45" s="5" t="s">
        <v>8</v>
      </c>
      <c r="B45" s="6">
        <v>-0.4307861328125</v>
      </c>
      <c r="C45" s="6">
        <f t="shared" ref="C45:J45" si="17">C2-C15</f>
        <v>9627728635.5146637</v>
      </c>
      <c r="D45" s="6">
        <f t="shared" si="17"/>
        <v>3819598195.5400009</v>
      </c>
      <c r="E45" s="6">
        <f t="shared" si="17"/>
        <v>4465675045.9900017</v>
      </c>
      <c r="F45" s="6">
        <f>F2-F15</f>
        <v>17913001877.044655</v>
      </c>
      <c r="G45" s="6">
        <f>G2-G15</f>
        <v>7288082840.3880005</v>
      </c>
      <c r="H45" s="6">
        <f>H2-H15</f>
        <v>2458240564.3100014</v>
      </c>
      <c r="I45" s="6">
        <f>I2-I15</f>
        <v>27659325281.742668</v>
      </c>
      <c r="J45" s="6">
        <f t="shared" si="17"/>
        <v>-27659325281.483521</v>
      </c>
      <c r="K45" s="7"/>
      <c r="L45" s="7"/>
      <c r="N45" s="6">
        <v>-1126744445.0386047</v>
      </c>
    </row>
    <row r="46" spans="1:18" ht="7.5" customHeight="1" thickTop="1" x14ac:dyDescent="0.25">
      <c r="A46" s="75"/>
      <c r="B46" s="76"/>
      <c r="C46" s="77"/>
      <c r="D46" s="77"/>
      <c r="E46" s="77"/>
      <c r="F46" s="77"/>
      <c r="G46" s="77"/>
      <c r="H46" s="77"/>
      <c r="I46" s="77"/>
      <c r="J46" s="77"/>
      <c r="K46" s="78"/>
      <c r="L46" s="78"/>
      <c r="N46" s="77"/>
    </row>
    <row r="47" spans="1:18" ht="8.25" customHeight="1" x14ac:dyDescent="0.25">
      <c r="A47" s="79"/>
      <c r="B47" s="80"/>
      <c r="C47" s="81"/>
      <c r="D47" s="81"/>
      <c r="E47" s="81"/>
      <c r="F47" s="81"/>
      <c r="G47" s="81"/>
      <c r="H47" s="81"/>
      <c r="I47" s="81"/>
      <c r="J47" s="81"/>
      <c r="K47" s="78"/>
      <c r="L47" s="78"/>
      <c r="N47" s="81"/>
    </row>
    <row r="48" spans="1:18" x14ac:dyDescent="0.25">
      <c r="A48" s="82" t="s">
        <v>34</v>
      </c>
      <c r="B48" s="83">
        <f t="shared" ref="B48:J48" si="18">SUM(B20,B23,B40)</f>
        <v>29893082967.0868</v>
      </c>
      <c r="C48" s="83">
        <f t="shared" si="18"/>
        <v>228559770.665337</v>
      </c>
      <c r="D48" s="83">
        <f t="shared" si="18"/>
        <v>1063720741.0899999</v>
      </c>
      <c r="E48" s="83">
        <f t="shared" si="18"/>
        <v>2251669240.73</v>
      </c>
      <c r="F48" s="83">
        <f t="shared" si="18"/>
        <v>3543949752.4853373</v>
      </c>
      <c r="G48" s="83">
        <f>SUM(G20,G23,G40)</f>
        <v>1667399936.76</v>
      </c>
      <c r="H48" s="83">
        <f>SUM(H20,H23,H40)</f>
        <v>1116505547</v>
      </c>
      <c r="I48" s="83">
        <f>SUM(I20,I23,I40)</f>
        <v>6327855236.2453365</v>
      </c>
      <c r="J48" s="83">
        <f t="shared" si="18"/>
        <v>23565227730.841461</v>
      </c>
      <c r="K48" s="84">
        <f>IF(B48&lt;&gt;0,I48/B48,0)</f>
        <v>0.21168292488307408</v>
      </c>
      <c r="L48" s="84">
        <f>I48/N48-1</f>
        <v>3.4507752103172251E-2</v>
      </c>
      <c r="N48" s="83">
        <v>6116778944.75</v>
      </c>
    </row>
    <row r="49" spans="1:14" x14ac:dyDescent="0.25">
      <c r="A49" s="85"/>
      <c r="B49" s="86"/>
      <c r="C49" s="86"/>
      <c r="D49" s="86"/>
      <c r="E49" s="86"/>
      <c r="F49" s="86"/>
      <c r="G49" s="86"/>
      <c r="H49" s="86"/>
      <c r="I49" s="86"/>
      <c r="J49" s="86"/>
      <c r="K49" s="87"/>
      <c r="L49" s="87"/>
      <c r="N49" s="86"/>
    </row>
    <row r="50" spans="1:14" ht="32.25" thickBot="1" x14ac:dyDescent="0.3">
      <c r="A50" s="88" t="s">
        <v>51</v>
      </c>
      <c r="B50" s="89">
        <f>+B15-B31-1</f>
        <v>202899999998.73083</v>
      </c>
      <c r="C50" s="89">
        <f>+C15-C31</f>
        <v>5886123370.0653391</v>
      </c>
      <c r="D50" s="89">
        <f>+D15-D31</f>
        <v>9446858036.4200001</v>
      </c>
      <c r="E50" s="89">
        <f t="shared" ref="E50:J50" si="19">+E15-E31</f>
        <v>17296719363.369999</v>
      </c>
      <c r="F50" s="89">
        <f t="shared" si="19"/>
        <v>32629700769.855339</v>
      </c>
      <c r="G50" s="89">
        <f>+G15-G31</f>
        <v>13344312512.789997</v>
      </c>
      <c r="H50" s="89">
        <f>+H15-H31</f>
        <v>9827577099.8899975</v>
      </c>
      <c r="I50" s="89">
        <f>+I15-I31</f>
        <v>55801590382.535339</v>
      </c>
      <c r="J50" s="89">
        <f t="shared" si="19"/>
        <v>147098409617.1955</v>
      </c>
      <c r="K50" s="90">
        <f>IF(B50&lt;&gt;0,I50/B50,0)</f>
        <v>0.27502015960021875</v>
      </c>
      <c r="L50" s="90">
        <f>I50/N50-1</f>
        <v>-8.4808595510542872E-2</v>
      </c>
      <c r="N50" s="89">
        <v>60972590114.812607</v>
      </c>
    </row>
    <row r="51" spans="1:14" x14ac:dyDescent="0.25">
      <c r="B51" s="91"/>
      <c r="C51" s="38"/>
      <c r="D51" s="38"/>
      <c r="E51" s="38"/>
      <c r="F51" s="38"/>
      <c r="G51" s="38"/>
      <c r="H51" s="38"/>
    </row>
    <row r="52" spans="1:14" x14ac:dyDescent="0.25">
      <c r="H52" s="18"/>
    </row>
    <row r="53" spans="1:14" x14ac:dyDescent="0.25">
      <c r="C53" s="18"/>
      <c r="E53" s="18"/>
      <c r="F53" s="18"/>
      <c r="G53" s="18"/>
      <c r="H53" s="18"/>
      <c r="I53" s="18"/>
    </row>
    <row r="54" spans="1:14" x14ac:dyDescent="0.25">
      <c r="H54" s="39"/>
    </row>
    <row r="60" spans="1:14" x14ac:dyDescent="0.25">
      <c r="J60" s="38"/>
      <c r="K60" s="92"/>
    </row>
    <row r="62" spans="1:14" x14ac:dyDescent="0.25">
      <c r="L62" s="92"/>
    </row>
  </sheetData>
  <printOptions horizontalCentered="1"/>
  <pageMargins left="0.2" right="0.2" top="1.4" bottom="0.75" header="0.38" footer="0.3"/>
  <pageSetup scale="58" orientation="landscape" r:id="rId1"/>
  <headerFooter>
    <oddHeader xml:space="preserve">&amp;C&amp;"Arial,Gras"&amp;12MINISTERE DE L'ECONOMIE ET DES FINANCES
DIRECTION GENERALE DU BUDGET
TABLEAU DES RECETTES ENCAISSEES ET DES DEPENSES AUTORISEES
EXERCICE 2023-2024
Du 1er octobre au 29 février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TEREDA_RESUME_P5</vt:lpstr>
      <vt:lpstr>TEREDA_RESUME_P5!Zone_d_impression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2024-03-19T15:43:50Z</cp:lastPrinted>
  <dcterms:created xsi:type="dcterms:W3CDTF">2024-03-19T13:06:35Z</dcterms:created>
  <dcterms:modified xsi:type="dcterms:W3CDTF">2024-03-19T15:44:06Z</dcterms:modified>
</cp:coreProperties>
</file>